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lexa\Documents\Общий Диск\ОТЧЕТНОСТЬ\2025\"/>
    </mc:Choice>
  </mc:AlternateContent>
  <xr:revisionPtr revIDLastSave="0" documentId="13_ncr:1_{8294DE97-9B46-4CF8-B1B3-E51F48223A4A}" xr6:coauthVersionLast="47" xr6:coauthVersionMax="47" xr10:uidLastSave="{00000000-0000-0000-0000-000000000000}"/>
  <bookViews>
    <workbookView xWindow="-120" yWindow="-120" windowWidth="29040" windowHeight="15720" tabRatio="847" activeTab="1" xr2:uid="{00000000-000D-0000-FFFF-FFFF00000000}"/>
  </bookViews>
  <sheets>
    <sheet name="3кв - поступление" sheetId="11" r:id="rId1"/>
    <sheet name="3кв - расходы" sheetId="10" r:id="rId2"/>
  </sheets>
  <definedNames>
    <definedName name="_xlnm._FilterDatabase" localSheetId="0" hidden="1">'3кв - поступление'!$B$19:$F$34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0" l="1"/>
  <c r="B59" i="10"/>
  <c r="B58" i="10"/>
  <c r="B57" i="10"/>
  <c r="B55" i="10"/>
  <c r="B56" i="10"/>
  <c r="D30" i="10"/>
  <c r="D24" i="10"/>
  <c r="D13" i="10"/>
  <c r="B50" i="10"/>
  <c r="B51" i="10"/>
  <c r="B49" i="10"/>
  <c r="B47" i="10"/>
  <c r="C12" i="11"/>
  <c r="C15" i="11"/>
  <c r="B40" i="10" l="1"/>
  <c r="B41" i="10"/>
  <c r="B36" i="10"/>
  <c r="B37" i="10"/>
  <c r="D20" i="10"/>
  <c r="C17" i="11"/>
  <c r="D28" i="10"/>
  <c r="D26" i="10"/>
  <c r="C4" i="11" l="1"/>
  <c r="D5" i="10" s="1"/>
  <c r="D33" i="10"/>
  <c r="D7" i="10" s="1"/>
  <c r="D9" i="10" l="1"/>
</calcChain>
</file>

<file path=xl/sharedStrings.xml><?xml version="1.0" encoding="utf-8"?>
<sst xmlns="http://schemas.openxmlformats.org/spreadsheetml/2006/main" count="112" uniqueCount="81">
  <si>
    <t>дата</t>
  </si>
  <si>
    <t>назначение платежа</t>
  </si>
  <si>
    <t>сумма</t>
  </si>
  <si>
    <t>благотворитель (наименование организации для юр. лиц, последние 4 цифры номера моб. Телефона для физ.лиц)</t>
  </si>
  <si>
    <t>ИТОГО</t>
  </si>
  <si>
    <t xml:space="preserve">Благотворительное пожертвование (на ведение уставной деятельности, включая содержание фонда) </t>
  </si>
  <si>
    <t>Расходы на уставную деятельность</t>
  </si>
  <si>
    <t>Дата платежа</t>
  </si>
  <si>
    <t>Сумма, руб.</t>
  </si>
  <si>
    <t>Назначение платежа</t>
  </si>
  <si>
    <t>Благотворительная программа "Помощь людям достигшим пенсионнного возраста"</t>
  </si>
  <si>
    <t>Регулярная благотворительная помощь АНО "Помоги пенсионеру" на социальную поддержку людей старшего покаления, которые нуждаются в постоянной помощи, для приобритения необходимых для пенсионеров вещей, продуктов или лекарств, в зависимости от нужд каждого</t>
  </si>
  <si>
    <t>Административно-хозяйственные расходы Фонда</t>
  </si>
  <si>
    <t>израсходованно</t>
  </si>
  <si>
    <t>физлица</t>
  </si>
  <si>
    <t>Юрлица</t>
  </si>
  <si>
    <t>благотворитель</t>
  </si>
  <si>
    <t>целевой взнос</t>
  </si>
  <si>
    <t>благотворительные пожертвования</t>
  </si>
  <si>
    <t>Целевой взнос на реализацию  Благотворительной программы  "Помощь людям достигшим пенсионного возраста"</t>
  </si>
  <si>
    <t>Целевой взнос на реализацию  Благотворительной программы "Помощь больным детям и взрослым людям"</t>
  </si>
  <si>
    <t>Целевой взнос на реализацию  Благотворительной программы  "Помощь больным детям и взрослым людям"</t>
  </si>
  <si>
    <t>Благотворительная программа "Помощь больным детям и взрослым людям"</t>
  </si>
  <si>
    <t>Благотворительная программа "Возрождение провославных духовно-нравственных традиций и развития духовно-нравственного воспитания личности граждан РФ"</t>
  </si>
  <si>
    <t>Целевой взнос на реализацию  Благотворительной программы   "Возрождение провославных духовно-нравственных традиций и развития духовно-нравственного воспитания личности граждан РФ"</t>
  </si>
  <si>
    <t>Целевой взнос на реализацию  Благотворительной программы  "Помощь в развитии культуры, образования, физической культуры и здравоохранения, культуры и сохрания исторического наследия"</t>
  </si>
  <si>
    <t>Целевой взнос "Помощь семьям (родственикам) участников СВО, в том числе призванных на воен. службу по мобилизации"</t>
  </si>
  <si>
    <t>Благотворительная программа "Помощь семьям (родственикам) участников СВО, в том числе призванных на воен. службу по мобилизации"</t>
  </si>
  <si>
    <t>Благотворительная программа  "Помощь в развитии культуры, образования, физической культуры и здравоохранения, культуры и сохрания исторического наследия" здравоохранения"</t>
  </si>
  <si>
    <t>Отчет о полученных пожертвованиях за 3 квартал 2025 г.</t>
  </si>
  <si>
    <t>Оплата самозанятому, Этьен Кристинна за дизайнпроект рекламных материалов</t>
  </si>
  <si>
    <t>Оплата ООО "Экспресс-Сервис-Курьер" за услуги доставки корреспонденции</t>
  </si>
  <si>
    <t xml:space="preserve">ИП Карабаева Н. И., благотворительная помощь согласно письма на приобритение танцевальных костюмов для выступления ансамбля </t>
  </si>
  <si>
    <t xml:space="preserve">Целевой взнос на реализацию  Благотворительной программы "Помощь больным детям и взрослым людям" </t>
  </si>
  <si>
    <t>Налоги с оплаты труда на управление и развитие Фонда за 06.2025 г.</t>
  </si>
  <si>
    <t>Остаток денежных средств на 01.07.2025 г.</t>
  </si>
  <si>
    <t>Поступления за 3 квартал 2025 г.</t>
  </si>
  <si>
    <t>Расходы по расчетному счету за 3 квартал 2025 г.</t>
  </si>
  <si>
    <t>Остаток денежных средств на 30.09.2025 г.</t>
  </si>
  <si>
    <t>Оплата стоимости пакета услуг "Самое важное" за период с 01/07/2025 по 31/07/2025 согласно тарифам Банка</t>
  </si>
  <si>
    <t>оплата по счету 25/04563 от 01.07.25 (реабилитация Железняк Алиса) НДС не облагается</t>
  </si>
  <si>
    <t xml:space="preserve">ООО "Оргтехника-Сервис", оплата по счету 431 от 02.07.2025г.  (оснащение кабинета химии МАОУ СОШ №71 г. Краснодар учебным оборудованием) </t>
  </si>
  <si>
    <t xml:space="preserve">ООО "Компания Калеф", оплата по счету КК-2016 от 26.06.2025г.  (оснащение кабинета химии МАОУ СОШ №71 г. Краснодар учебным оборудованием) </t>
  </si>
  <si>
    <t xml:space="preserve">ИП Лехопуд А. А., Аванс по договору подряда б/н от 03.07.25г. за ремонтные работы военного комиссариата г. Новороссийск </t>
  </si>
  <si>
    <t>Оплата труда на управление и развитие Фонда за первую половину 07.2025 г.</t>
  </si>
  <si>
    <t>Налоги с оплаты труда на управление и развитие Фонда за 07.2025г.</t>
  </si>
  <si>
    <t>АВН СВО, благотворительная помощь по договору пожертвования №30/07.25 от 15.07.25 в рамках Благ. программы "Помощь семьям (родственникам) участников СВО, в ом числе призванных на военную службу по мобилизации"</t>
  </si>
  <si>
    <t>возмещение коммунальных платежей за аренду за 05/2025г. согласно договора 01/09-ар от 01.09.2022 г., для осуществления уставной деятельности</t>
  </si>
  <si>
    <t>Оплата за аренду и возмещение коммунальных платежей за 06/2025г. согласно договора 01/09-ар от 01.09.2022 г., для осуществления уставной деятельности</t>
  </si>
  <si>
    <t>Налоги с оплаты труда на управление и развитие Фонда за 07.2025 г.</t>
  </si>
  <si>
    <t>Оплата труда на управление и развитие Фонда за вторую половину 07.2025 г.</t>
  </si>
  <si>
    <t>Целевой взнос на реализацию  Благотворительной программы  "Помощь людям попавшим в трудную жизненую ситуацию"</t>
  </si>
  <si>
    <t>Оплата стоимости пакета услуг "Самое важное" за период с 01/08/2025 по 31/08/2025 согласно тарифам Банка</t>
  </si>
  <si>
    <t xml:space="preserve">ИП Боярских, программа для ЭВМ "1С-Битрикс: Управление сайтом" Лицензия Малый бизнес (продление) для осуществления уставной деятельности </t>
  </si>
  <si>
    <t>Оплата труда на управление и развитие Фонда за первую половину 08.2025 г.</t>
  </si>
  <si>
    <t>Налоги с оплаты труда на управление и развитие Фонда за 08.2025 г.</t>
  </si>
  <si>
    <t>Оплата за аренду и возмещение коммунальных платежей за 08.2025г. согласно договора 01/09-ар от 01.09.2022 г., для осуществления уставной деятельности</t>
  </si>
  <si>
    <t>Оплата труда на управление и развитие Фонда за вторую половину 08.2025 г.</t>
  </si>
  <si>
    <t>Благотворительная программа "Помощь людям попавшим в трудную жизненую сетуацию"</t>
  </si>
  <si>
    <t>Комиссия за зачисление платежей с использованием сервиса СБП клиент ФОНД ГК "НОВОРОСМЕТАЛЛ" "НЕБО НА ЛАДОНИ" по счету '40703810306410000001', за '03/09/2025' согласно тарифам Банка (п. 1.4.2.1.).</t>
  </si>
  <si>
    <t>МЕСТНАЯ РЕЛИГИОЗНАЯ ОРГАНИЗАЦИЯ ПРАВОСЛАВНЫЙ ПРИХОД ХРАМА СВЯТОЙ ТРОИЦЫ СТ. ДИНСКОЙ ДИНСКОГО РАЙОНА, благотворительная помощь</t>
  </si>
  <si>
    <t>Оплата стоимости пакета услуг "Самое важное" за период с 01/09/2025 по 30/09/2025 согласно тарифам Банка</t>
  </si>
  <si>
    <t>ИП Почепец, заправка картриджа</t>
  </si>
  <si>
    <t>Оплата труда на управление и развитие Фонда за первую половину 09.2025 г.</t>
  </si>
  <si>
    <t>Налоги с оплаты труда на управление и развитие Фонда за 09.2025 г.</t>
  </si>
  <si>
    <t>Оплата за аренду и возмещение коммунальных платежей согласно договора 01/09-ар от 01.09.2022 г., для осуществления уставной деятельности</t>
  </si>
  <si>
    <t>приобритение подарков для награждения участников семейного спортивного праздника</t>
  </si>
  <si>
    <t>Оплата труда на управление и развитие Фонда за вторую половину 09.2025 г.</t>
  </si>
  <si>
    <t>Физлица, Перевод средств по договору № от 06.09.2022 по реестру операций от 21.07.2025г., сумма комиссии 195 руб. 00 коп., НДС не облагается</t>
  </si>
  <si>
    <t>Физлица, Перевод средств по договору № от 06.09.2022 по реестру операций от 21.08.2025., сумма комиссии 195 руб. 00 коп., НДС не облагается.</t>
  </si>
  <si>
    <t>Физлица, Целевой взнос по благотворительной программе "Помощь больным детям и взрослым людям" (Алиса Железняк)</t>
  </si>
  <si>
    <t>Физлица, Перевод средств по договору № от 06.09.2022 по реестру операций от 21.09.2025.,  сумма комиссии 195 руб. 00 коп., НДС не облагается.</t>
  </si>
  <si>
    <t>ООО "Новоросметалл", Оплата по письму БН от 02.07.2025 от Гибрадзе Ш.Ю. НДС не облагается</t>
  </si>
  <si>
    <t>ООО "Новоросметалл", Оплата по письму БН от 03.07.2025 от Гибрадзе Ш.Ю. НДС не облагается</t>
  </si>
  <si>
    <t>ООО "Новоросметалл", Оплата по письму БН от 04.07.2025 от Гибрадзе Ш.Ю. НДС не облагается</t>
  </si>
  <si>
    <t>ООО "Новоросметалл", Оплата по письму БН от 17.07.2025 от Гибрадзе Ш.Ю. НДС не облагается</t>
  </si>
  <si>
    <t>ООО "Новоросметалл", Оплата по письму БН от 01.08.2025 от Гибрадзе Ш.Ю. НДС не облагается</t>
  </si>
  <si>
    <t>ООО "Новоросметалл", Оплата по письму БН от 18.09.2025 от Гибрадзе Ш.Ю. НДС не облагается</t>
  </si>
  <si>
    <t>ООО "Новороссийский кислородный завод", оплата по письму БН от 01.08.2025 от Гибрадзе Ш.Ю. НДС не облагается</t>
  </si>
  <si>
    <t>приобритение бумаги для принтера в коли-ве 2 шт.</t>
  </si>
  <si>
    <t>Приобритениие подарочных сертефикатов в Детский мир с целью помощи нуждающимся семьям с детьми к подготовке к началу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</si>
</sst>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" fontId="0" fillId="0" borderId="0" xfId="0" applyNumberFormat="1"/>
    <xf numFmtId="0" fontId="0" fillId="0" borderId="0" xfId="0" applyAlignment="1">
      <alignment vertical="justify"/>
    </xf>
    <xf numFmtId="0" fontId="6" fillId="0" borderId="0" xfId="0" applyFont="1"/>
    <xf numFmtId="0" fontId="6" fillId="0" borderId="0" xfId="0" applyFont="1" applyAlignment="1">
      <alignment vertical="justify"/>
    </xf>
    <xf numFmtId="4" fontId="6" fillId="0" borderId="0" xfId="0" applyNumberFormat="1" applyFont="1"/>
    <xf numFmtId="4" fontId="0" fillId="0" borderId="1" xfId="0" applyNumberFormat="1" applyBorder="1"/>
    <xf numFmtId="0" fontId="10" fillId="0" borderId="0" xfId="0" applyFont="1"/>
    <xf numFmtId="4" fontId="10" fillId="0" borderId="0" xfId="0" applyNumberFormat="1" applyFont="1"/>
    <xf numFmtId="4" fontId="0" fillId="0" borderId="0" xfId="0" applyNumberFormat="1" applyAlignment="1">
      <alignment vertical="justify"/>
    </xf>
    <xf numFmtId="0" fontId="5" fillId="0" borderId="0" xfId="0" applyFont="1" applyAlignment="1">
      <alignment vertical="justify"/>
    </xf>
    <xf numFmtId="4" fontId="5" fillId="0" borderId="0" xfId="0" applyNumberFormat="1" applyFont="1"/>
    <xf numFmtId="4" fontId="6" fillId="0" borderId="0" xfId="0" applyNumberFormat="1" applyFont="1" applyAlignment="1">
      <alignment vertical="justify"/>
    </xf>
    <xf numFmtId="0" fontId="4" fillId="0" borderId="0" xfId="0" applyFont="1" applyAlignment="1">
      <alignment vertical="justify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justify"/>
    </xf>
    <xf numFmtId="164" fontId="0" fillId="0" borderId="0" xfId="0" applyNumberFormat="1"/>
    <xf numFmtId="0" fontId="2" fillId="0" borderId="0" xfId="0" applyFont="1" applyAlignment="1">
      <alignment vertical="justify"/>
    </xf>
    <xf numFmtId="14" fontId="0" fillId="0" borderId="8" xfId="0" applyNumberFormat="1" applyBorder="1"/>
    <xf numFmtId="14" fontId="0" fillId="0" borderId="12" xfId="0" applyNumberFormat="1" applyBorder="1"/>
    <xf numFmtId="0" fontId="8" fillId="2" borderId="5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justify"/>
    </xf>
    <xf numFmtId="0" fontId="0" fillId="0" borderId="9" xfId="0" applyBorder="1" applyAlignment="1">
      <alignment vertical="justify"/>
    </xf>
    <xf numFmtId="4" fontId="0" fillId="0" borderId="13" xfId="0" applyNumberFormat="1" applyBorder="1"/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justify"/>
    </xf>
    <xf numFmtId="0" fontId="10" fillId="3" borderId="0" xfId="0" applyFont="1" applyFill="1"/>
    <xf numFmtId="4" fontId="10" fillId="3" borderId="0" xfId="0" applyNumberFormat="1" applyFont="1" applyFill="1"/>
    <xf numFmtId="0" fontId="11" fillId="3" borderId="5" xfId="0" applyFont="1" applyFill="1" applyBorder="1" applyAlignment="1">
      <alignment horizontal="center" vertical="justify"/>
    </xf>
    <xf numFmtId="4" fontId="11" fillId="3" borderId="6" xfId="0" applyNumberFormat="1" applyFont="1" applyFill="1" applyBorder="1" applyAlignment="1">
      <alignment horizontal="center" vertical="justify"/>
    </xf>
    <xf numFmtId="0" fontId="11" fillId="3" borderId="6" xfId="0" applyFont="1" applyFill="1" applyBorder="1" applyAlignment="1">
      <alignment horizontal="center" vertical="justify"/>
    </xf>
    <xf numFmtId="0" fontId="10" fillId="3" borderId="7" xfId="0" applyFont="1" applyFill="1" applyBorder="1" applyAlignment="1">
      <alignment vertical="justify"/>
    </xf>
    <xf numFmtId="4" fontId="6" fillId="3" borderId="9" xfId="0" applyNumberFormat="1" applyFont="1" applyFill="1" applyBorder="1"/>
    <xf numFmtId="4" fontId="6" fillId="3" borderId="9" xfId="0" applyNumberFormat="1" applyFont="1" applyFill="1" applyBorder="1" applyAlignment="1">
      <alignment vertical="justify"/>
    </xf>
    <xf numFmtId="14" fontId="0" fillId="0" borderId="11" xfId="0" applyNumberFormat="1" applyBorder="1"/>
    <xf numFmtId="0" fontId="0" fillId="0" borderId="1" xfId="0" applyBorder="1" applyAlignment="1">
      <alignment vertical="justify"/>
    </xf>
    <xf numFmtId="0" fontId="0" fillId="0" borderId="2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0" fillId="0" borderId="10" xfId="0" applyBorder="1" applyAlignment="1">
      <alignment horizontal="justify"/>
    </xf>
    <xf numFmtId="0" fontId="1" fillId="0" borderId="0" xfId="0" applyFont="1" applyAlignment="1">
      <alignment vertical="justify"/>
    </xf>
    <xf numFmtId="0" fontId="12" fillId="0" borderId="0" xfId="0" applyFont="1"/>
    <xf numFmtId="4" fontId="13" fillId="0" borderId="0" xfId="0" applyNumberFormat="1" applyFont="1"/>
    <xf numFmtId="0" fontId="12" fillId="0" borderId="0" xfId="0" applyFont="1" applyAlignment="1">
      <alignment vertical="justify"/>
    </xf>
    <xf numFmtId="0" fontId="0" fillId="0" borderId="3" xfId="0" applyBorder="1" applyAlignment="1">
      <alignment horizontal="justify"/>
    </xf>
    <xf numFmtId="0" fontId="9" fillId="0" borderId="2" xfId="0" applyFont="1" applyBorder="1" applyAlignment="1">
      <alignment horizontal="left" vertical="justify" wrapText="1"/>
    </xf>
    <xf numFmtId="0" fontId="9" fillId="0" borderId="10" xfId="0" applyFont="1" applyBorder="1" applyAlignment="1">
      <alignment horizontal="left" vertical="justify" wrapText="1"/>
    </xf>
    <xf numFmtId="0" fontId="6" fillId="3" borderId="11" xfId="0" applyFont="1" applyFill="1" applyBorder="1" applyAlignment="1">
      <alignment horizontal="left" vertical="justify"/>
    </xf>
    <xf numFmtId="0" fontId="6" fillId="3" borderId="3" xfId="0" applyFont="1" applyFill="1" applyBorder="1" applyAlignment="1">
      <alignment horizontal="left" vertical="justify"/>
    </xf>
    <xf numFmtId="0" fontId="6" fillId="3" borderId="4" xfId="0" applyFont="1" applyFill="1" applyBorder="1" applyAlignment="1">
      <alignment horizontal="left" vertical="justify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0" fillId="0" borderId="1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2" xfId="0" applyBorder="1" applyAlignment="1">
      <alignment horizontal="left" vertical="justify" wrapText="1"/>
    </xf>
    <xf numFmtId="0" fontId="0" fillId="0" borderId="10" xfId="0" applyBorder="1" applyAlignment="1">
      <alignment horizontal="left" vertical="justify" wrapText="1"/>
    </xf>
    <xf numFmtId="0" fontId="0" fillId="0" borderId="2" xfId="0" applyBorder="1" applyAlignment="1">
      <alignment horizontal="left" vertical="justify"/>
    </xf>
    <xf numFmtId="0" fontId="0" fillId="0" borderId="10" xfId="0" applyBorder="1" applyAlignment="1">
      <alignment horizontal="left" vertical="justify"/>
    </xf>
    <xf numFmtId="0" fontId="0" fillId="0" borderId="15" xfId="0" applyBorder="1" applyAlignment="1">
      <alignment horizontal="left" vertical="justify"/>
    </xf>
    <xf numFmtId="0" fontId="0" fillId="0" borderId="16" xfId="0" applyBorder="1" applyAlignment="1">
      <alignment horizontal="left" vertical="justify"/>
    </xf>
    <xf numFmtId="0" fontId="0" fillId="0" borderId="2" xfId="0" applyBorder="1" applyAlignment="1">
      <alignment horizontal="justify"/>
    </xf>
    <xf numFmtId="0" fontId="0" fillId="0" borderId="10" xfId="0" applyBorder="1" applyAlignment="1">
      <alignment horizontal="justify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2DC0-D4EB-43A5-A0E4-EB84B735F3F6}">
  <sheetPr>
    <pageSetUpPr fitToPage="1"/>
  </sheetPr>
  <dimension ref="B2:G36"/>
  <sheetViews>
    <sheetView zoomScaleNormal="100" workbookViewId="0">
      <selection activeCell="F23" sqref="F1:F1048576"/>
    </sheetView>
  </sheetViews>
  <sheetFormatPr defaultRowHeight="15" x14ac:dyDescent="0.25"/>
  <cols>
    <col min="1" max="1" width="3.85546875" customWidth="1"/>
    <col min="2" max="2" width="10.140625" bestFit="1" customWidth="1"/>
    <col min="3" max="3" width="12.42578125" style="1" bestFit="1" customWidth="1"/>
    <col min="4" max="4" width="63.42578125" style="2" customWidth="1"/>
    <col min="5" max="5" width="68.42578125" style="2" customWidth="1"/>
  </cols>
  <sheetData>
    <row r="2" spans="2:5" ht="21" x14ac:dyDescent="0.35">
      <c r="B2" s="66" t="s">
        <v>29</v>
      </c>
      <c r="C2" s="66"/>
      <c r="D2" s="66"/>
      <c r="E2" s="66"/>
    </row>
    <row r="4" spans="2:5" s="3" customFormat="1" x14ac:dyDescent="0.25">
      <c r="B4" s="3" t="s">
        <v>4</v>
      </c>
      <c r="C4" s="5">
        <f>C12+C17</f>
        <v>21665415</v>
      </c>
      <c r="D4" s="12" t="s">
        <v>1</v>
      </c>
      <c r="E4" s="4" t="s">
        <v>16</v>
      </c>
    </row>
    <row r="5" spans="2:5" s="3" customFormat="1" x14ac:dyDescent="0.25">
      <c r="C5" s="5"/>
      <c r="D5" s="4"/>
      <c r="E5" s="4"/>
    </row>
    <row r="6" spans="2:5" ht="30" x14ac:dyDescent="0.25">
      <c r="C6" s="1">
        <v>15000</v>
      </c>
      <c r="D6" s="2" t="s">
        <v>26</v>
      </c>
      <c r="E6" s="2" t="s">
        <v>15</v>
      </c>
    </row>
    <row r="7" spans="2:5" ht="60" x14ac:dyDescent="0.25">
      <c r="C7" s="11">
        <v>20000000</v>
      </c>
      <c r="D7" s="2" t="s">
        <v>24</v>
      </c>
      <c r="E7" s="10" t="s">
        <v>15</v>
      </c>
    </row>
    <row r="8" spans="2:5" ht="30" x14ac:dyDescent="0.25">
      <c r="C8" s="11">
        <v>651000</v>
      </c>
      <c r="D8" s="2" t="s">
        <v>21</v>
      </c>
      <c r="E8" s="15" t="s">
        <v>14</v>
      </c>
    </row>
    <row r="9" spans="2:5" ht="30" x14ac:dyDescent="0.25">
      <c r="C9" s="11">
        <v>34469.96</v>
      </c>
      <c r="D9" s="2" t="s">
        <v>19</v>
      </c>
      <c r="E9" s="41" t="s">
        <v>15</v>
      </c>
    </row>
    <row r="10" spans="2:5" ht="30" x14ac:dyDescent="0.25">
      <c r="C10" s="11">
        <v>50000</v>
      </c>
      <c r="D10" s="2" t="s">
        <v>51</v>
      </c>
      <c r="E10" s="41" t="s">
        <v>15</v>
      </c>
    </row>
    <row r="11" spans="2:5" ht="60" x14ac:dyDescent="0.25">
      <c r="C11" s="11">
        <v>300530.03999999998</v>
      </c>
      <c r="D11" s="2" t="s">
        <v>25</v>
      </c>
      <c r="E11" s="10" t="s">
        <v>15</v>
      </c>
    </row>
    <row r="12" spans="2:5" s="3" customFormat="1" x14ac:dyDescent="0.25">
      <c r="C12" s="5">
        <f>SUM(C6:C11)</f>
        <v>21051000</v>
      </c>
      <c r="D12" s="4" t="s">
        <v>17</v>
      </c>
      <c r="E12" s="4"/>
    </row>
    <row r="13" spans="2:5" s="3" customFormat="1" x14ac:dyDescent="0.25">
      <c r="C13" s="5"/>
      <c r="D13" s="4"/>
      <c r="E13" s="4"/>
    </row>
    <row r="15" spans="2:5" s="3" customFormat="1" ht="30" x14ac:dyDescent="0.25">
      <c r="C15" s="11">
        <f>4805*3</f>
        <v>14415</v>
      </c>
      <c r="D15" s="13" t="s">
        <v>5</v>
      </c>
      <c r="E15" s="10" t="s">
        <v>14</v>
      </c>
    </row>
    <row r="16" spans="2:5" s="3" customFormat="1" ht="30" x14ac:dyDescent="0.25">
      <c r="C16" s="11">
        <v>600000</v>
      </c>
      <c r="D16" s="13" t="s">
        <v>5</v>
      </c>
      <c r="E16" s="17" t="s">
        <v>15</v>
      </c>
    </row>
    <row r="17" spans="2:7" s="3" customFormat="1" x14ac:dyDescent="0.25">
      <c r="C17" s="5">
        <f>SUBTOTAL(9,C15:C16)</f>
        <v>614415</v>
      </c>
      <c r="D17" s="4" t="s">
        <v>18</v>
      </c>
      <c r="E17" s="4"/>
    </row>
    <row r="18" spans="2:7" ht="15.75" thickBot="1" x14ac:dyDescent="0.3"/>
    <row r="19" spans="2:7" ht="32.25" customHeight="1" x14ac:dyDescent="0.25">
      <c r="B19" s="20" t="s">
        <v>0</v>
      </c>
      <c r="C19" s="21" t="s">
        <v>2</v>
      </c>
      <c r="D19" s="22" t="s">
        <v>1</v>
      </c>
      <c r="E19" s="23" t="s">
        <v>3</v>
      </c>
    </row>
    <row r="20" spans="2:7" ht="30" x14ac:dyDescent="0.25">
      <c r="B20" s="18">
        <v>45840</v>
      </c>
      <c r="C20" s="6">
        <v>350000</v>
      </c>
      <c r="D20" s="14" t="s">
        <v>20</v>
      </c>
      <c r="E20" s="24" t="s">
        <v>72</v>
      </c>
    </row>
    <row r="21" spans="2:7" ht="30" x14ac:dyDescent="0.25">
      <c r="B21" s="18">
        <v>45841</v>
      </c>
      <c r="C21" s="6">
        <v>300000</v>
      </c>
      <c r="D21" s="14" t="s">
        <v>20</v>
      </c>
      <c r="E21" s="24" t="s">
        <v>73</v>
      </c>
      <c r="F21" s="1"/>
      <c r="G21" s="2"/>
    </row>
    <row r="22" spans="2:7" ht="30" x14ac:dyDescent="0.25">
      <c r="B22" s="18">
        <v>45842</v>
      </c>
      <c r="C22" s="6">
        <v>15000</v>
      </c>
      <c r="D22" s="14" t="s">
        <v>26</v>
      </c>
      <c r="E22" s="24" t="s">
        <v>74</v>
      </c>
      <c r="F22" s="1"/>
      <c r="G22" s="2"/>
    </row>
    <row r="23" spans="2:7" ht="30" x14ac:dyDescent="0.25">
      <c r="B23" s="18">
        <v>45842</v>
      </c>
      <c r="C23" s="6">
        <v>4469.96</v>
      </c>
      <c r="D23" s="37" t="s">
        <v>19</v>
      </c>
      <c r="E23" s="24" t="s">
        <v>74</v>
      </c>
      <c r="F23" s="1"/>
      <c r="G23" s="2"/>
    </row>
    <row r="24" spans="2:7" ht="60" x14ac:dyDescent="0.25">
      <c r="B24" s="18">
        <v>45842</v>
      </c>
      <c r="C24" s="6">
        <v>80530.039999999994</v>
      </c>
      <c r="D24" s="37" t="s">
        <v>25</v>
      </c>
      <c r="E24" s="24" t="s">
        <v>74</v>
      </c>
      <c r="F24" s="1"/>
      <c r="G24" s="2"/>
    </row>
    <row r="25" spans="2:7" ht="60" x14ac:dyDescent="0.25">
      <c r="B25" s="18">
        <v>45855</v>
      </c>
      <c r="C25" s="6">
        <v>100000</v>
      </c>
      <c r="D25" s="37" t="s">
        <v>25</v>
      </c>
      <c r="E25" s="24" t="s">
        <v>75</v>
      </c>
      <c r="F25" s="1"/>
      <c r="G25" s="2"/>
    </row>
    <row r="26" spans="2:7" ht="45" x14ac:dyDescent="0.25">
      <c r="B26" s="18">
        <v>45860</v>
      </c>
      <c r="C26" s="6">
        <v>4805</v>
      </c>
      <c r="D26" s="14" t="s">
        <v>5</v>
      </c>
      <c r="E26" s="24" t="s">
        <v>68</v>
      </c>
      <c r="F26" s="1"/>
    </row>
    <row r="27" spans="2:7" ht="60" x14ac:dyDescent="0.25">
      <c r="B27" s="18">
        <v>45870</v>
      </c>
      <c r="C27" s="6">
        <v>120000</v>
      </c>
      <c r="D27" s="37" t="s">
        <v>25</v>
      </c>
      <c r="E27" s="24" t="s">
        <v>76</v>
      </c>
      <c r="F27" s="1"/>
      <c r="G27" s="2"/>
    </row>
    <row r="28" spans="2:7" ht="30" x14ac:dyDescent="0.25">
      <c r="B28" s="18">
        <v>45870</v>
      </c>
      <c r="C28" s="6">
        <v>30000</v>
      </c>
      <c r="D28" s="37" t="s">
        <v>19</v>
      </c>
      <c r="E28" s="24" t="s">
        <v>76</v>
      </c>
      <c r="F28" s="1"/>
    </row>
    <row r="29" spans="2:7" ht="30" x14ac:dyDescent="0.25">
      <c r="B29" s="18">
        <v>45870</v>
      </c>
      <c r="C29" s="6">
        <v>50000</v>
      </c>
      <c r="D29" s="37" t="s">
        <v>51</v>
      </c>
      <c r="E29" s="24" t="s">
        <v>76</v>
      </c>
      <c r="F29" s="1"/>
    </row>
    <row r="30" spans="2:7" ht="45" x14ac:dyDescent="0.25">
      <c r="B30" s="18">
        <v>45891</v>
      </c>
      <c r="C30" s="6">
        <v>4805</v>
      </c>
      <c r="D30" s="14" t="s">
        <v>5</v>
      </c>
      <c r="E30" s="24" t="s">
        <v>69</v>
      </c>
      <c r="F30" s="1"/>
    </row>
    <row r="31" spans="2:7" ht="30" x14ac:dyDescent="0.25">
      <c r="B31" s="18">
        <v>45903</v>
      </c>
      <c r="C31" s="6">
        <v>1000</v>
      </c>
      <c r="D31" s="14" t="s">
        <v>33</v>
      </c>
      <c r="E31" s="24" t="s">
        <v>70</v>
      </c>
      <c r="F31" s="1"/>
    </row>
    <row r="32" spans="2:7" ht="60" x14ac:dyDescent="0.25">
      <c r="B32" s="18">
        <v>45911</v>
      </c>
      <c r="C32" s="6">
        <v>20000000</v>
      </c>
      <c r="D32" s="37" t="s">
        <v>24</v>
      </c>
      <c r="E32" s="24" t="s">
        <v>78</v>
      </c>
      <c r="F32" s="1"/>
    </row>
    <row r="33" spans="2:6" ht="30" x14ac:dyDescent="0.25">
      <c r="B33" s="18">
        <v>45918</v>
      </c>
      <c r="C33" s="6">
        <v>600000</v>
      </c>
      <c r="D33" s="14" t="s">
        <v>5</v>
      </c>
      <c r="E33" s="24" t="s">
        <v>77</v>
      </c>
      <c r="F33" s="1"/>
    </row>
    <row r="34" spans="2:6" ht="45.75" thickBot="1" x14ac:dyDescent="0.3">
      <c r="B34" s="19">
        <v>45922</v>
      </c>
      <c r="C34" s="25">
        <v>4805</v>
      </c>
      <c r="D34" s="26" t="s">
        <v>5</v>
      </c>
      <c r="E34" s="27" t="s">
        <v>71</v>
      </c>
      <c r="F34" s="1"/>
    </row>
    <row r="35" spans="2:6" x14ac:dyDescent="0.25">
      <c r="B35" s="16"/>
    </row>
    <row r="36" spans="2:6" x14ac:dyDescent="0.25">
      <c r="B36" s="16"/>
    </row>
  </sheetData>
  <autoFilter ref="B19:F34" xr:uid="{249F2DC0-D4EB-43A5-A0E4-EB84B735F3F6}"/>
  <mergeCells count="1">
    <mergeCell ref="B2:E2"/>
  </mergeCells>
  <pageMargins left="0.25" right="0.25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09A5-5CE7-4C96-8124-3FEE7E50A2C8}">
  <dimension ref="A1:H59"/>
  <sheetViews>
    <sheetView tabSelected="1" topLeftCell="A10" zoomScaleNormal="100" workbookViewId="0">
      <selection activeCell="C27" sqref="C27:D27"/>
    </sheetView>
  </sheetViews>
  <sheetFormatPr defaultRowHeight="15" x14ac:dyDescent="0.25"/>
  <cols>
    <col min="1" max="1" width="13.5703125" customWidth="1"/>
    <col min="2" max="2" width="12.5703125" style="1" bestFit="1" customWidth="1"/>
    <col min="3" max="3" width="92.5703125" customWidth="1"/>
    <col min="4" max="4" width="16.85546875" customWidth="1"/>
    <col min="5" max="5" width="12.28515625" bestFit="1" customWidth="1"/>
    <col min="6" max="6" width="13.140625" style="1" bestFit="1" customWidth="1"/>
    <col min="7" max="7" width="9.7109375" style="1" bestFit="1" customWidth="1"/>
    <col min="8" max="8" width="13.140625" style="42" bestFit="1" customWidth="1"/>
  </cols>
  <sheetData>
    <row r="1" spans="1:8" x14ac:dyDescent="0.25">
      <c r="A1" s="51"/>
      <c r="B1" s="51"/>
      <c r="C1" s="51"/>
    </row>
    <row r="2" spans="1:8" ht="15" customHeight="1" x14ac:dyDescent="0.25"/>
    <row r="3" spans="1:8" s="7" customFormat="1" ht="15" customHeight="1" x14ac:dyDescent="0.25">
      <c r="A3" s="28" t="s">
        <v>35</v>
      </c>
      <c r="B3" s="28"/>
      <c r="C3" s="29"/>
      <c r="D3" s="29">
        <f>2974291.93+41082.74</f>
        <v>3015374.6700000004</v>
      </c>
      <c r="F3" s="8"/>
      <c r="G3" s="8"/>
      <c r="H3" s="43"/>
    </row>
    <row r="4" spans="1:8" s="7" customFormat="1" ht="15" customHeight="1" x14ac:dyDescent="0.25">
      <c r="B4" s="8"/>
      <c r="F4" s="8"/>
      <c r="G4" s="8"/>
      <c r="H4" s="43"/>
    </row>
    <row r="5" spans="1:8" s="7" customFormat="1" ht="15" customHeight="1" x14ac:dyDescent="0.25">
      <c r="A5" s="28" t="s">
        <v>36</v>
      </c>
      <c r="B5" s="29"/>
      <c r="C5" s="29"/>
      <c r="D5" s="29">
        <f>'3кв - поступление'!C4</f>
        <v>21665415</v>
      </c>
      <c r="F5" s="8"/>
      <c r="G5" s="8"/>
      <c r="H5" s="43"/>
    </row>
    <row r="6" spans="1:8" s="7" customFormat="1" ht="15" customHeight="1" x14ac:dyDescent="0.25">
      <c r="B6" s="8"/>
      <c r="F6" s="8"/>
      <c r="G6" s="8"/>
      <c r="H6" s="43"/>
    </row>
    <row r="7" spans="1:8" s="7" customFormat="1" ht="15" customHeight="1" x14ac:dyDescent="0.25">
      <c r="A7" s="28" t="s">
        <v>37</v>
      </c>
      <c r="B7" s="29"/>
      <c r="C7" s="29"/>
      <c r="D7" s="29">
        <f>D13+D20+D26+D28+D30+D33+D24</f>
        <v>22015070.84</v>
      </c>
      <c r="F7" s="8"/>
      <c r="G7" s="8"/>
      <c r="H7" s="43"/>
    </row>
    <row r="8" spans="1:8" s="7" customFormat="1" ht="15" customHeight="1" x14ac:dyDescent="0.25">
      <c r="B8" s="8"/>
      <c r="F8" s="8"/>
      <c r="G8" s="8"/>
      <c r="H8" s="43"/>
    </row>
    <row r="9" spans="1:8" s="7" customFormat="1" ht="15" customHeight="1" x14ac:dyDescent="0.25">
      <c r="A9" s="28" t="s">
        <v>38</v>
      </c>
      <c r="B9" s="28"/>
      <c r="C9" s="29"/>
      <c r="D9" s="29">
        <f>D3+D5-D7</f>
        <v>2665718.8300000019</v>
      </c>
      <c r="F9" s="8"/>
      <c r="G9" s="8"/>
      <c r="H9" s="43"/>
    </row>
    <row r="10" spans="1:8" ht="15" customHeight="1" x14ac:dyDescent="0.25"/>
    <row r="11" spans="1:8" ht="15" customHeight="1" thickBot="1" x14ac:dyDescent="0.3">
      <c r="A11" s="52" t="s">
        <v>6</v>
      </c>
      <c r="B11" s="52"/>
      <c r="C11" s="52"/>
    </row>
    <row r="12" spans="1:8" s="2" customFormat="1" ht="36" customHeight="1" x14ac:dyDescent="0.25">
      <c r="A12" s="30" t="s">
        <v>7</v>
      </c>
      <c r="B12" s="31" t="s">
        <v>8</v>
      </c>
      <c r="C12" s="32" t="s">
        <v>9</v>
      </c>
      <c r="D12" s="33" t="s">
        <v>13</v>
      </c>
      <c r="F12" s="9"/>
      <c r="G12" s="9"/>
      <c r="H12" s="44"/>
    </row>
    <row r="13" spans="1:8" ht="27" customHeight="1" x14ac:dyDescent="0.25">
      <c r="A13" s="48" t="s">
        <v>28</v>
      </c>
      <c r="B13" s="49"/>
      <c r="C13" s="50"/>
      <c r="D13" s="34">
        <f>SUM(B14:B19)</f>
        <v>621431</v>
      </c>
    </row>
    <row r="14" spans="1:8" ht="28.15" customHeight="1" x14ac:dyDescent="0.25">
      <c r="A14" s="18">
        <v>45840</v>
      </c>
      <c r="B14" s="6">
        <v>10939</v>
      </c>
      <c r="C14" s="46" t="s">
        <v>41</v>
      </c>
      <c r="D14" s="47"/>
    </row>
    <row r="15" spans="1:8" x14ac:dyDescent="0.25">
      <c r="A15" s="18">
        <v>45840</v>
      </c>
      <c r="B15" s="6">
        <v>71000</v>
      </c>
      <c r="C15" s="46" t="s">
        <v>42</v>
      </c>
      <c r="D15" s="47"/>
    </row>
    <row r="16" spans="1:8" ht="28.15" customHeight="1" x14ac:dyDescent="0.25">
      <c r="A16" s="18">
        <v>45840</v>
      </c>
      <c r="B16" s="6">
        <v>350000</v>
      </c>
      <c r="C16" s="46" t="s">
        <v>32</v>
      </c>
      <c r="D16" s="47"/>
    </row>
    <row r="17" spans="1:4" x14ac:dyDescent="0.25">
      <c r="A17" s="18">
        <v>45842</v>
      </c>
      <c r="B17" s="6">
        <v>72498</v>
      </c>
      <c r="C17" s="46" t="s">
        <v>43</v>
      </c>
      <c r="D17" s="47"/>
    </row>
    <row r="18" spans="1:4" x14ac:dyDescent="0.25">
      <c r="A18" s="18">
        <v>45891</v>
      </c>
      <c r="B18" s="6">
        <v>72498</v>
      </c>
      <c r="C18" s="46" t="s">
        <v>43</v>
      </c>
      <c r="D18" s="47"/>
    </row>
    <row r="19" spans="1:4" x14ac:dyDescent="0.25">
      <c r="A19" s="18">
        <v>45920</v>
      </c>
      <c r="B19" s="6">
        <v>44496</v>
      </c>
      <c r="C19" s="46" t="s">
        <v>66</v>
      </c>
      <c r="D19" s="47"/>
    </row>
    <row r="20" spans="1:4" x14ac:dyDescent="0.25">
      <c r="A20" s="53" t="s">
        <v>10</v>
      </c>
      <c r="B20" s="54"/>
      <c r="C20" s="55"/>
      <c r="D20" s="34">
        <f>SUM(B21:B23)</f>
        <v>38000</v>
      </c>
    </row>
    <row r="21" spans="1:4" ht="46.15" customHeight="1" x14ac:dyDescent="0.25">
      <c r="A21" s="18">
        <v>45853</v>
      </c>
      <c r="B21" s="6">
        <v>20000</v>
      </c>
      <c r="C21" s="56" t="s">
        <v>11</v>
      </c>
      <c r="D21" s="57"/>
    </row>
    <row r="22" spans="1:4" ht="46.15" customHeight="1" x14ac:dyDescent="0.25">
      <c r="A22" s="18">
        <v>45880</v>
      </c>
      <c r="B22" s="6">
        <v>8000</v>
      </c>
      <c r="C22" s="56" t="s">
        <v>11</v>
      </c>
      <c r="D22" s="57"/>
    </row>
    <row r="23" spans="1:4" ht="46.15" customHeight="1" x14ac:dyDescent="0.25">
      <c r="A23" s="18">
        <v>45918</v>
      </c>
      <c r="B23" s="6">
        <v>10000</v>
      </c>
      <c r="C23" s="56" t="s">
        <v>11</v>
      </c>
      <c r="D23" s="57"/>
    </row>
    <row r="24" spans="1:4" ht="30" customHeight="1" x14ac:dyDescent="0.25">
      <c r="A24" s="48" t="s">
        <v>58</v>
      </c>
      <c r="B24" s="49"/>
      <c r="C24" s="50"/>
      <c r="D24" s="35">
        <f>SUM(B25)</f>
        <v>49500</v>
      </c>
    </row>
    <row r="25" spans="1:4" ht="28.9" customHeight="1" x14ac:dyDescent="0.25">
      <c r="A25" s="18">
        <v>45893</v>
      </c>
      <c r="B25" s="6">
        <v>49500</v>
      </c>
      <c r="C25" s="58" t="s">
        <v>80</v>
      </c>
      <c r="D25" s="59"/>
    </row>
    <row r="26" spans="1:4" ht="30" customHeight="1" x14ac:dyDescent="0.25">
      <c r="A26" s="48" t="s">
        <v>27</v>
      </c>
      <c r="B26" s="49"/>
      <c r="C26" s="50"/>
      <c r="D26" s="35">
        <f>SUM(B27)</f>
        <v>15000</v>
      </c>
    </row>
    <row r="27" spans="1:4" ht="28.9" customHeight="1" x14ac:dyDescent="0.25">
      <c r="A27" s="18">
        <v>45853</v>
      </c>
      <c r="B27" s="6">
        <v>15000</v>
      </c>
      <c r="C27" s="58" t="s">
        <v>46</v>
      </c>
      <c r="D27" s="59"/>
    </row>
    <row r="28" spans="1:4" ht="30" customHeight="1" x14ac:dyDescent="0.25">
      <c r="A28" s="48" t="s">
        <v>23</v>
      </c>
      <c r="B28" s="49"/>
      <c r="C28" s="50"/>
      <c r="D28" s="35">
        <f>SUM(B29:B29)</f>
        <v>20000000</v>
      </c>
    </row>
    <row r="29" spans="1:4" ht="28.9" customHeight="1" x14ac:dyDescent="0.25">
      <c r="A29" s="18">
        <v>45911</v>
      </c>
      <c r="B29" s="6">
        <v>20000000</v>
      </c>
      <c r="C29" s="58" t="s">
        <v>60</v>
      </c>
      <c r="D29" s="59"/>
    </row>
    <row r="30" spans="1:4" ht="28.9" customHeight="1" x14ac:dyDescent="0.25">
      <c r="A30" s="48" t="s">
        <v>22</v>
      </c>
      <c r="B30" s="49"/>
      <c r="C30" s="50"/>
      <c r="D30" s="35">
        <f>SUM(B31:B32)</f>
        <v>507604</v>
      </c>
    </row>
    <row r="31" spans="1:4" x14ac:dyDescent="0.25">
      <c r="A31" s="18">
        <v>45839</v>
      </c>
      <c r="B31" s="6">
        <v>507600</v>
      </c>
      <c r="C31" s="64" t="s">
        <v>40</v>
      </c>
      <c r="D31" s="65"/>
    </row>
    <row r="32" spans="1:4" ht="45" x14ac:dyDescent="0.25">
      <c r="A32" s="36">
        <v>45904</v>
      </c>
      <c r="B32" s="6">
        <v>4</v>
      </c>
      <c r="C32" s="45" t="s">
        <v>59</v>
      </c>
      <c r="D32" s="40"/>
    </row>
    <row r="33" spans="1:4" ht="14.45" customHeight="1" x14ac:dyDescent="0.25">
      <c r="A33" s="48" t="s">
        <v>12</v>
      </c>
      <c r="B33" s="49"/>
      <c r="C33" s="50"/>
      <c r="D33" s="35">
        <f>SUM(B34:B59)</f>
        <v>783535.84</v>
      </c>
    </row>
    <row r="34" spans="1:4" x14ac:dyDescent="0.25">
      <c r="A34" s="18">
        <v>45839</v>
      </c>
      <c r="B34" s="6">
        <v>1480</v>
      </c>
      <c r="C34" s="60" t="s">
        <v>39</v>
      </c>
      <c r="D34" s="61"/>
    </row>
    <row r="35" spans="1:4" x14ac:dyDescent="0.25">
      <c r="A35" s="18">
        <v>45840</v>
      </c>
      <c r="B35" s="6">
        <v>0.49</v>
      </c>
      <c r="C35" s="60" t="s">
        <v>34</v>
      </c>
      <c r="D35" s="61"/>
    </row>
    <row r="36" spans="1:4" x14ac:dyDescent="0.25">
      <c r="A36" s="18">
        <v>45853</v>
      </c>
      <c r="B36" s="6">
        <f>2366+13309+35346</f>
        <v>51021</v>
      </c>
      <c r="C36" s="60" t="s">
        <v>44</v>
      </c>
      <c r="D36" s="61"/>
    </row>
    <row r="37" spans="1:4" x14ac:dyDescent="0.25">
      <c r="A37" s="18">
        <v>45853</v>
      </c>
      <c r="B37" s="6">
        <f>6577</f>
        <v>6577</v>
      </c>
      <c r="C37" s="60" t="s">
        <v>45</v>
      </c>
      <c r="D37" s="61"/>
    </row>
    <row r="38" spans="1:4" ht="28.9" customHeight="1" x14ac:dyDescent="0.25">
      <c r="A38" s="18">
        <v>45867</v>
      </c>
      <c r="B38" s="6">
        <v>22050</v>
      </c>
      <c r="C38" s="60" t="s">
        <v>48</v>
      </c>
      <c r="D38" s="61"/>
    </row>
    <row r="39" spans="1:4" x14ac:dyDescent="0.25">
      <c r="A39" s="18">
        <v>45867</v>
      </c>
      <c r="B39" s="6">
        <v>557.5</v>
      </c>
      <c r="C39" s="60" t="s">
        <v>47</v>
      </c>
      <c r="D39" s="61"/>
    </row>
    <row r="40" spans="1:4" x14ac:dyDescent="0.25">
      <c r="A40" s="18">
        <v>45869</v>
      </c>
      <c r="B40" s="6">
        <f>19689+31746+51654</f>
        <v>103089</v>
      </c>
      <c r="C40" s="60" t="s">
        <v>50</v>
      </c>
      <c r="D40" s="61"/>
    </row>
    <row r="41" spans="1:4" x14ac:dyDescent="0.25">
      <c r="A41" s="18">
        <v>45869</v>
      </c>
      <c r="B41" s="6">
        <f>353.44+13430.72+16033</f>
        <v>29817.16</v>
      </c>
      <c r="C41" s="60" t="s">
        <v>49</v>
      </c>
      <c r="D41" s="61"/>
    </row>
    <row r="42" spans="1:4" x14ac:dyDescent="0.25">
      <c r="A42" s="18">
        <v>45870</v>
      </c>
      <c r="B42" s="6">
        <v>1480</v>
      </c>
      <c r="C42" s="60" t="s">
        <v>52</v>
      </c>
      <c r="D42" s="61"/>
    </row>
    <row r="43" spans="1:4" x14ac:dyDescent="0.25">
      <c r="A43" s="18">
        <v>45874</v>
      </c>
      <c r="B43" s="6">
        <v>1120</v>
      </c>
      <c r="C43" s="60" t="s">
        <v>31</v>
      </c>
      <c r="D43" s="61"/>
    </row>
    <row r="44" spans="1:4" ht="30" x14ac:dyDescent="0.25">
      <c r="A44" s="18">
        <v>45880</v>
      </c>
      <c r="B44" s="6">
        <v>10225</v>
      </c>
      <c r="C44" s="38" t="s">
        <v>53</v>
      </c>
      <c r="D44" s="39"/>
    </row>
    <row r="45" spans="1:4" x14ac:dyDescent="0.25">
      <c r="A45" s="18">
        <v>45880</v>
      </c>
      <c r="B45" s="6">
        <v>63150</v>
      </c>
      <c r="C45" s="60" t="s">
        <v>30</v>
      </c>
      <c r="D45" s="61"/>
    </row>
    <row r="46" spans="1:4" x14ac:dyDescent="0.25">
      <c r="A46" s="18">
        <v>45882</v>
      </c>
      <c r="B46" s="6">
        <v>940</v>
      </c>
      <c r="C46" s="38" t="s">
        <v>79</v>
      </c>
      <c r="D46" s="39"/>
    </row>
    <row r="47" spans="1:4" x14ac:dyDescent="0.25">
      <c r="A47" s="18">
        <v>45884</v>
      </c>
      <c r="B47" s="6">
        <f>13309+24012+24360+10440</f>
        <v>72121</v>
      </c>
      <c r="C47" s="60" t="s">
        <v>54</v>
      </c>
      <c r="D47" s="61"/>
    </row>
    <row r="48" spans="1:4" x14ac:dyDescent="0.25">
      <c r="A48" s="18">
        <v>45884</v>
      </c>
      <c r="B48" s="6">
        <v>10567</v>
      </c>
      <c r="C48" s="60" t="s">
        <v>55</v>
      </c>
      <c r="D48" s="61"/>
    </row>
    <row r="49" spans="1:4" x14ac:dyDescent="0.25">
      <c r="A49" s="18">
        <v>45891</v>
      </c>
      <c r="B49" s="6">
        <f>1029.42+22050</f>
        <v>23079.42</v>
      </c>
      <c r="C49" s="60" t="s">
        <v>56</v>
      </c>
      <c r="D49" s="61"/>
    </row>
    <row r="50" spans="1:4" x14ac:dyDescent="0.25">
      <c r="A50" s="18"/>
      <c r="B50" s="6">
        <f>36018+34858.37+19690+28183.41</f>
        <v>118749.78</v>
      </c>
      <c r="C50" s="60" t="s">
        <v>57</v>
      </c>
      <c r="D50" s="61"/>
    </row>
    <row r="51" spans="1:4" x14ac:dyDescent="0.25">
      <c r="A51" s="18">
        <v>45898</v>
      </c>
      <c r="B51" s="6">
        <f>438+16657.82+17744</f>
        <v>34839.82</v>
      </c>
      <c r="C51" s="60" t="s">
        <v>55</v>
      </c>
      <c r="D51" s="61"/>
    </row>
    <row r="52" spans="1:4" x14ac:dyDescent="0.25">
      <c r="A52" s="18">
        <v>45901</v>
      </c>
      <c r="B52" s="6">
        <v>1480</v>
      </c>
      <c r="C52" s="60" t="s">
        <v>61</v>
      </c>
      <c r="D52" s="61"/>
    </row>
    <row r="53" spans="1:4" x14ac:dyDescent="0.25">
      <c r="A53" s="18">
        <v>45903</v>
      </c>
      <c r="B53" s="6">
        <v>6800</v>
      </c>
      <c r="C53" s="38" t="s">
        <v>62</v>
      </c>
      <c r="D53" s="39"/>
    </row>
    <row r="54" spans="1:4" x14ac:dyDescent="0.25">
      <c r="A54" s="18">
        <v>45908</v>
      </c>
      <c r="B54" s="6">
        <v>1395</v>
      </c>
      <c r="C54" s="60" t="s">
        <v>31</v>
      </c>
      <c r="D54" s="61"/>
    </row>
    <row r="55" spans="1:4" x14ac:dyDescent="0.25">
      <c r="A55" s="18">
        <v>45915</v>
      </c>
      <c r="B55" s="6">
        <f>24360+949+28305.32+34928</f>
        <v>88542.32</v>
      </c>
      <c r="C55" s="60" t="s">
        <v>63</v>
      </c>
      <c r="D55" s="61"/>
    </row>
    <row r="56" spans="1:4" x14ac:dyDescent="0.25">
      <c r="A56" s="18">
        <v>45915</v>
      </c>
      <c r="B56" s="6">
        <f>10975</f>
        <v>10975</v>
      </c>
      <c r="C56" s="60" t="s">
        <v>64</v>
      </c>
      <c r="D56" s="61"/>
    </row>
    <row r="57" spans="1:4" ht="28.9" customHeight="1" x14ac:dyDescent="0.25">
      <c r="A57" s="18">
        <v>45926</v>
      </c>
      <c r="B57" s="6">
        <f>895.29+22050</f>
        <v>22945.29</v>
      </c>
      <c r="C57" s="60" t="s">
        <v>65</v>
      </c>
      <c r="D57" s="61"/>
    </row>
    <row r="58" spans="1:4" x14ac:dyDescent="0.25">
      <c r="A58" s="18">
        <v>45930</v>
      </c>
      <c r="B58" s="6">
        <f>25102+1204.09+33498.38+13286.64</f>
        <v>73091.11</v>
      </c>
      <c r="C58" s="60" t="s">
        <v>67</v>
      </c>
      <c r="D58" s="61"/>
    </row>
    <row r="59" spans="1:4" ht="15.75" thickBot="1" x14ac:dyDescent="0.3">
      <c r="A59" s="19">
        <v>45930</v>
      </c>
      <c r="B59" s="25">
        <f>371.15+14103.8+12968</f>
        <v>27442.949999999997</v>
      </c>
      <c r="C59" s="62" t="s">
        <v>64</v>
      </c>
      <c r="D59" s="63"/>
    </row>
  </sheetData>
  <mergeCells count="45">
    <mergeCell ref="C59:D59"/>
    <mergeCell ref="A30:C30"/>
    <mergeCell ref="C31:D31"/>
    <mergeCell ref="C37:D37"/>
    <mergeCell ref="C39:D39"/>
    <mergeCell ref="A33:C33"/>
    <mergeCell ref="C34:D34"/>
    <mergeCell ref="C35:D35"/>
    <mergeCell ref="C36:D36"/>
    <mergeCell ref="C58:D58"/>
    <mergeCell ref="C56:D56"/>
    <mergeCell ref="C57:D57"/>
    <mergeCell ref="A28:C28"/>
    <mergeCell ref="C29:D29"/>
    <mergeCell ref="C54:D54"/>
    <mergeCell ref="C55:D55"/>
    <mergeCell ref="C38:D38"/>
    <mergeCell ref="C40:D40"/>
    <mergeCell ref="C41:D41"/>
    <mergeCell ref="C52:D52"/>
    <mergeCell ref="C42:D42"/>
    <mergeCell ref="C47:D47"/>
    <mergeCell ref="C48:D48"/>
    <mergeCell ref="C49:D49"/>
    <mergeCell ref="C50:D50"/>
    <mergeCell ref="C51:D51"/>
    <mergeCell ref="C43:D43"/>
    <mergeCell ref="C45:D45"/>
    <mergeCell ref="C19:D19"/>
    <mergeCell ref="A20:C20"/>
    <mergeCell ref="C21:D21"/>
    <mergeCell ref="A26:C26"/>
    <mergeCell ref="C27:D27"/>
    <mergeCell ref="C23:D23"/>
    <mergeCell ref="C22:D22"/>
    <mergeCell ref="A24:C24"/>
    <mergeCell ref="C25:D25"/>
    <mergeCell ref="C18:D18"/>
    <mergeCell ref="A13:C13"/>
    <mergeCell ref="A1:C1"/>
    <mergeCell ref="A11:C11"/>
    <mergeCell ref="C14:D14"/>
    <mergeCell ref="C15:D15"/>
    <mergeCell ref="C17:D17"/>
    <mergeCell ref="C16:D16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3кв - поступление</vt:lpstr>
      <vt:lpstr>3кв - расходы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</dc:creator>
  <cp:lastModifiedBy>alexandra.wind@outlook.com</cp:lastModifiedBy>
  <cp:lastPrinted>2023-07-26T12:01:23Z</cp:lastPrinted>
  <dcterms:created xsi:type="dcterms:W3CDTF">2015-06-05T18:17:20Z</dcterms:created>
  <dcterms:modified xsi:type="dcterms:W3CDTF">2026-02-19T13:44:11Z</dcterms:modified>
</cp:coreProperties>
</file>