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alexa\Documents\Общий Диск\ОТЧЕТНОСТЬ\2025\"/>
    </mc:Choice>
  </mc:AlternateContent>
  <xr:revisionPtr revIDLastSave="0" documentId="13_ncr:1_{35A37898-5063-43F1-A1E8-C80FEECACF7F}" xr6:coauthVersionLast="47" xr6:coauthVersionMax="47" xr10:uidLastSave="{00000000-0000-0000-0000-000000000000}"/>
  <bookViews>
    <workbookView xWindow="-120" yWindow="-120" windowWidth="29040" windowHeight="15720" tabRatio="847" activeTab="1" xr2:uid="{00000000-000D-0000-FFFF-FFFF00000000}"/>
  </bookViews>
  <sheets>
    <sheet name="4кв - поступление " sheetId="12" r:id="rId1"/>
    <sheet name="4кв - расходы (2)" sheetId="13" r:id="rId2"/>
  </sheets>
  <definedNames>
    <definedName name="_xlnm._FilterDatabase" localSheetId="0" hidden="1">'4кв - поступление '!$B$18:$F$39</definedName>
  </definedName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8" i="13" l="1"/>
  <c r="B59" i="13"/>
  <c r="D3" i="13"/>
  <c r="B27" i="13"/>
  <c r="B55" i="13"/>
  <c r="C14" i="12"/>
  <c r="B47" i="13"/>
  <c r="B46" i="13"/>
  <c r="B42" i="13"/>
  <c r="B43" i="13"/>
  <c r="B39" i="13"/>
  <c r="B38" i="13"/>
  <c r="B33" i="13"/>
  <c r="B32" i="13"/>
  <c r="C11" i="12" l="1"/>
  <c r="C16" i="12"/>
  <c r="D24" i="13"/>
  <c r="D26" i="13"/>
  <c r="D13" i="13"/>
  <c r="D21" i="13"/>
  <c r="D29" i="13" l="1"/>
  <c r="D7" i="13" s="1"/>
  <c r="C4" i="12"/>
  <c r="D5" i="13" s="1"/>
  <c r="D9" i="13" l="1"/>
</calcChain>
</file>

<file path=xl/sharedStrings.xml><?xml version="1.0" encoding="utf-8"?>
<sst xmlns="http://schemas.openxmlformats.org/spreadsheetml/2006/main" count="120" uniqueCount="83">
  <si>
    <t>дата</t>
  </si>
  <si>
    <t>назначение платежа</t>
  </si>
  <si>
    <t>сумма</t>
  </si>
  <si>
    <t>благотворитель (наименование организации для юр. лиц, последние 4 цифры номера моб. Телефона для физ.лиц)</t>
  </si>
  <si>
    <t>ИТОГО</t>
  </si>
  <si>
    <t xml:space="preserve">Благотворительное пожертвование (на ведение уставной деятельности, включая содержание фонда) </t>
  </si>
  <si>
    <t>Расходы на уставную деятельность</t>
  </si>
  <si>
    <t>Дата платежа</t>
  </si>
  <si>
    <t>Сумма, руб.</t>
  </si>
  <si>
    <t>Назначение платежа</t>
  </si>
  <si>
    <t>Административно-хозяйственные расходы Фонда</t>
  </si>
  <si>
    <t>израсходованно</t>
  </si>
  <si>
    <t>физлица</t>
  </si>
  <si>
    <t>Юрлица</t>
  </si>
  <si>
    <t>благотворитель</t>
  </si>
  <si>
    <t>целевой взнос</t>
  </si>
  <si>
    <t>благотворительные пожертвования</t>
  </si>
  <si>
    <t>Целевой взнос на реализацию  Благотворительной программы  "Помощь больным детям и взрослым людям"</t>
  </si>
  <si>
    <t>Благотворительная программа "Помощь людям попавшим в трудную жизненую ситуацию"</t>
  </si>
  <si>
    <t>Целевой взнос на реализацию  Благотворительной программы "Развитие патриотического воспитания, формирование исторической памяти и помощь ветеранам"</t>
  </si>
  <si>
    <t>Целевой взнос на реализацию  Благотворительной программы  "Помощь в развитии культуры, образования, физической культуры и здравоохранения, культуры и сохрания исторического наследия"</t>
  </si>
  <si>
    <t>Благотворительная программа "Помощь в развитии культуры, образования, физической культуры и здравоохранения, культуры и сохрания исторического наследия"</t>
  </si>
  <si>
    <t>Благотворительная программа "Развитие патриотического воспитания, формирование исторической памяти и помощь ветеранам"</t>
  </si>
  <si>
    <t>Отчет о полученных пожертвованиях за 4 квартал 2025 г.</t>
  </si>
  <si>
    <t>Оплата ООО "Экспресс-Сервис-Курьер" за услуги доставки корреспонденции</t>
  </si>
  <si>
    <t>Остаток денежных средств на 01.10.2025 г.</t>
  </si>
  <si>
    <t>Поступления за 4 квартал 2025 г.</t>
  </si>
  <si>
    <t>Расходы по расчетному счету за 4 квартал 2025 г.</t>
  </si>
  <si>
    <t>Остаток денежных средств на 31.12.2025 г.</t>
  </si>
  <si>
    <t>Оплата стоимости пакета услуг "Самое важное" за период с 01/10/2025 по 31/10/2025 согласно тарифам Банка</t>
  </si>
  <si>
    <t>Оплата за аренду помещения за 10/2025 г. согласно договора 01/09-ар от 01.09.2022 г., для осуществления уставной деятельности</t>
  </si>
  <si>
    <t>Налоги с оплаты труда на управление и развитие Фонда за 10.2025 г.</t>
  </si>
  <si>
    <t>Оплата труда на управление и развитие Фонда за вторую половину 10.2025 г.</t>
  </si>
  <si>
    <t>Оплата труда на управление и развитие Фонда за первую половину 10.2025 г.</t>
  </si>
  <si>
    <t>Возмещение коммунальных платежей за 09/2025 г. согласно договора 01/09-ар от 01.09.2022 г., для осуществления уставной деятельности</t>
  </si>
  <si>
    <t xml:space="preserve">Оплата за услуги доставки корреспонденции, связанной с ведением уставной деятельности </t>
  </si>
  <si>
    <t>ИП Мустафин, оплата за печатную продукцию</t>
  </si>
  <si>
    <t xml:space="preserve">Этьен Кристинна, </t>
  </si>
  <si>
    <t>ООО Салютдевайсы, пробретены колонки в количестве 50 шт. для передачи в КУБГУ</t>
  </si>
  <si>
    <t>Благотворительная программа Помощь семьям (родственикам) участников СВО, в том числе призванных на воен. службу по мобилизации</t>
  </si>
  <si>
    <t xml:space="preserve">приобретена коляюая проволока в количестве 30 мотков для передачи военнослужащим </t>
  </si>
  <si>
    <t>физлица, целевой взнос по благотворительной программе "Помощь больным детям и взрослым людям" (Арустамян Геннадий)</t>
  </si>
  <si>
    <t>физлица, целевой взнос по благотворительной программе "Помощь больным детям и взрослым людям" (Гольтяев Ярослав)</t>
  </si>
  <si>
    <t>физлица, целевой взнос по благотворительной программе "Помощь больным детям и взрослым людям" (Воронов Платон)</t>
  </si>
  <si>
    <t>физлица, целевой взнос по благотворительной программе "Помощь больным детям и взрослым людям" (Железняк Алиса)</t>
  </si>
  <si>
    <t>физлица, целевой взнос по благотворительной программе "Помощь больным детям и взрослым людям" (Косырев Марк)</t>
  </si>
  <si>
    <t>Физлица</t>
  </si>
  <si>
    <t>Физлица, Перевод средств по договору № от 06.09.2022 по реестру операций от 21.10.2025., сумма комиссии 195 руб. 00 коп., НДС не облагается.</t>
  </si>
  <si>
    <t>ООО "Новоросметалл", Оплата по письму БН от 24.10.2025 от Гибрадзе Ш.Ю. НДС не облагается</t>
  </si>
  <si>
    <t>ТУАПСЕИНВЕСТ ООО СЗ, Оплата по письму№ 686/06.4 от 20.10.2025, Пожертвование на оказание услуги по разработке документа планирования пассажирских перевозок</t>
  </si>
  <si>
    <t>ПАО СБЕРБАНК, Благ. Помощь на реализ.программы "Помощь в развитии оброзов.,физ.культуры, здравоох., культуры и сохранения историч.наследия", в т.ч. приобрит.комп. и мультимедийного оборуд., исх.№09/07.25 ОТ 31.07.25., НДС не облагается</t>
  </si>
  <si>
    <t>ООО "Новоросметалл", Оплата по письму БН от 12.11.2025 от Гибрадзе Ш.Ю. НДС не облагается</t>
  </si>
  <si>
    <t>ПАО СБЕРБАНК, Благ. Помощь на реализ.программы "Помощь в развитии оброзов.,физ.культуры, здравоох., культуры и сохранения историч.наследия", для приобритения компьютерного оборудования, исх.№09/07.25 от 31.07.25г., НДС не облагается</t>
  </si>
  <si>
    <t>Физлица, Перевод средств по договору № от 06.09.2022 по реестру операций от 21.11.2025., сумма комиссии 195 руб. 00 коп., НДС не облагается.</t>
  </si>
  <si>
    <t>ООО СЗ ТУАПСЕИНВЕСТ, Возврат ошибочно перечисленных средств согласно письма вход.№11СБ/11.25 от 11.11.2025г., НДС не облагается</t>
  </si>
  <si>
    <t>Этьен Кристинна, оплата за дизайн проект фотозоны для фестеваля "Добрый Новороссийск"</t>
  </si>
  <si>
    <t>Оплата стоимости пакета услуг "Самое важное" за период с 01/11/2025 по 30/11/2025 согласно тарифам Банка</t>
  </si>
  <si>
    <t>Комиссия за зачисление платежей с использованием сервиса СБП клиент ФОНД ГК "Новоросметалл" "Небо на ладони" за 02.11.2025г., согласно тарифам банка, НДС не облагается</t>
  </si>
  <si>
    <t>Налоги с оплаты труда на управление и развитие Фонда за 11.2025 г.</t>
  </si>
  <si>
    <t>Оплата труда на управление и развитие Фонда за первую половину 11.2025 г.</t>
  </si>
  <si>
    <t>Оплата за аренду за 11/2025г. согласно договора 01/09-ар от 01.09.2022 г., для осуществления уставной деятельности</t>
  </si>
  <si>
    <t>Оплата труда на управление и развитие Фонда за вторую половину 11.2025 г.</t>
  </si>
  <si>
    <t>ООО ЭЛЕКТРОСТАЛЕПЛАВИЛЬНЫЙ ЗАВОД МЕТАЛЛУРГ, Перечисление благотворительной помощи (безвозмездной) согласно Письма БН от 12.12.2025</t>
  </si>
  <si>
    <t>ПАО СБЕРБАНК, Благ. Помощь на реализ.программы "Помощь в развитии оброзов.,физ.культуры, здравоох., культуры и сохранения историч.наследия", для приобритения компьютерного оборудования, исх.№11/09.25 от 10.09.25г., НДС не облагается</t>
  </si>
  <si>
    <t>Физлица, Перевод средств по договору № от 06.09.2022 по реестру операций от 21.12.2025., сумма комиссии 195 руб. 00 коп., НДС не облагается.</t>
  </si>
  <si>
    <t>ПАО СБЕРБАНК, БЛАГ.ПОМОЩЬ НА РЕАЛИЗАЦИЮ БЛАГОТ.ПРОГРАММЫ,ДЛЯ ОСНАЩ.КОМП.ОБОРУДОВАНИЕМ И ПРОГРАМ.ОБЕСПЕЧЕНИЕМ КАБИНЕТОВ ДЛЯ УЧАЩИХСЯ ФГБОУ ВО "КУБАНСКИЙ ГОС.МЕДИЦ.УНИВЕРСИТЕТ", ПИСЬМО ИСХ № 13/11.25 ОТ 12.11.2025. НДС НЕ ОБЛ.</t>
  </si>
  <si>
    <t>Возмещение коммунальных платежей за 11/2025. согласно договора 01/09-ар от 01.09.2022 г., для осуществления уставной деятельности</t>
  </si>
  <si>
    <t>Оплата стоимости пакета услуг "Самое важное" за период с 01/12/2025 по 31/12/2025 согласно тарифам Банка</t>
  </si>
  <si>
    <t>Оплата за аренду за 12/2025г. согласно договора 01/09-ар от 01.09.2022 г., для осуществления уставной деятельности</t>
  </si>
  <si>
    <t>ТК Колибри, предоплата за приобритение новогодних подарков</t>
  </si>
  <si>
    <t xml:space="preserve">ООО Прима Айти  (приобретение компьютерного и периферийного оборудования для подготовки специалистов в ФГБОУ КГУ) </t>
  </si>
  <si>
    <t>Налоги с оплаты труда на управление и развитие Фонда за 12.2025 г.</t>
  </si>
  <si>
    <t>Оплата труда на управление и развитие Фонда за первую половину 12.2025 г.</t>
  </si>
  <si>
    <t>Взыскание пени в размере 0.51 руб. согласно ст. 26.6 ФЗ №125 от 24.07.1998г. "Об обязательном социальном страховании от НС и ПЗ" и решения №230425100938303 от 09.12.2025</t>
  </si>
  <si>
    <t>Возмещение коммунальных платежей за 10/2025. согласно договора 01/09-ар от 01.09.2022 г., для осуществления уставной деятельности</t>
  </si>
  <si>
    <t>ТК Колибри, окончательный платеж за приобритение новогодних подарков</t>
  </si>
  <si>
    <t>Целевой взнос на реализацию Бухгалтерской программы "Помощь семьям (родственикам) участников СВО, в том числе призванных на воен. службу по мобилизации"</t>
  </si>
  <si>
    <t>ПАО СБЕРБАНК, ПОЖЕРТВОВАНИЕ БФ "НЕБО НА ЛАДОНИ", (ЦИЗ) НА ОРГАНИЗАЦИЮ ПРИОБРЕТЕНИЯ СПЕЦИАЛИЗИРОВАННОГО ОБОРУДОВАНИЯ ДЛЯ МЕДИЦИНСКИХ ОРГАНИЗАЦИЙ КРАСНОДАРСКОГО КРАЯ С ЦЕЛЬЮ МОНИТОРИНГА ЗДОРОВЬЯ ПАЦИЕНТОВ РЕГИОНА.</t>
  </si>
  <si>
    <t>Оплата труда на управление и развитие Фонда за вторую половину 12.2025г.</t>
  </si>
  <si>
    <t xml:space="preserve">ИП Заброда, оплата заизготовление фотозоны для участия в форуме "Добрый Новороссийск" </t>
  </si>
  <si>
    <t>ООО "МИТРА", оплата за изготовление книги "Больница"</t>
  </si>
  <si>
    <t>ООО ЦРР, приобритение компютерной техники для КУБГТУ</t>
  </si>
  <si>
    <t>Приобретение продуктов и расходных материалов для формерования продуктовой корзины для поздравления ветеранов ВОВ с праздником Новый год и Рождество Христово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</si>
</sst>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6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charset val="204"/>
      <scheme val="minor"/>
    </font>
    <font>
      <b/>
      <i/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4" fontId="0" fillId="0" borderId="0" xfId="0" applyNumberFormat="1"/>
    <xf numFmtId="0" fontId="0" fillId="0" borderId="0" xfId="0" applyAlignment="1">
      <alignment vertical="justify"/>
    </xf>
    <xf numFmtId="0" fontId="8" fillId="0" borderId="0" xfId="0" applyFont="1"/>
    <xf numFmtId="0" fontId="8" fillId="0" borderId="0" xfId="0" applyFont="1" applyAlignment="1">
      <alignment vertical="justify"/>
    </xf>
    <xf numFmtId="4" fontId="8" fillId="0" borderId="0" xfId="0" applyNumberFormat="1" applyFont="1"/>
    <xf numFmtId="4" fontId="0" fillId="0" borderId="1" xfId="0" applyNumberFormat="1" applyBorder="1"/>
    <xf numFmtId="0" fontId="12" fillId="0" borderId="0" xfId="0" applyFont="1"/>
    <xf numFmtId="4" fontId="12" fillId="0" borderId="0" xfId="0" applyNumberFormat="1" applyFont="1"/>
    <xf numFmtId="0" fontId="7" fillId="0" borderId="0" xfId="0" applyFont="1" applyAlignment="1">
      <alignment vertical="justify"/>
    </xf>
    <xf numFmtId="4" fontId="7" fillId="0" borderId="0" xfId="0" applyNumberFormat="1" applyFont="1"/>
    <xf numFmtId="4" fontId="8" fillId="0" borderId="0" xfId="0" applyNumberFormat="1" applyFont="1" applyAlignment="1">
      <alignment vertical="justify"/>
    </xf>
    <xf numFmtId="0" fontId="6" fillId="0" borderId="0" xfId="0" applyFont="1" applyAlignment="1">
      <alignment vertical="justify"/>
    </xf>
    <xf numFmtId="0" fontId="0" fillId="0" borderId="1" xfId="0" applyBorder="1" applyAlignment="1">
      <alignment vertical="center" wrapText="1"/>
    </xf>
    <xf numFmtId="164" fontId="0" fillId="0" borderId="0" xfId="0" applyNumberFormat="1"/>
    <xf numFmtId="0" fontId="5" fillId="0" borderId="0" xfId="0" applyFont="1" applyAlignment="1">
      <alignment vertical="justify"/>
    </xf>
    <xf numFmtId="14" fontId="0" fillId="0" borderId="8" xfId="0" applyNumberFormat="1" applyBorder="1"/>
    <xf numFmtId="14" fontId="0" fillId="0" borderId="12" xfId="0" applyNumberFormat="1" applyBorder="1"/>
    <xf numFmtId="0" fontId="10" fillId="2" borderId="5" xfId="0" applyFont="1" applyFill="1" applyBorder="1" applyAlignment="1">
      <alignment horizontal="center" vertical="center"/>
    </xf>
    <xf numFmtId="4" fontId="10" fillId="2" borderId="6" xfId="0" applyNumberFormat="1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justify"/>
    </xf>
    <xf numFmtId="0" fontId="0" fillId="0" borderId="9" xfId="0" applyBorder="1" applyAlignment="1">
      <alignment vertical="justify"/>
    </xf>
    <xf numFmtId="4" fontId="0" fillId="0" borderId="13" xfId="0" applyNumberFormat="1" applyBorder="1"/>
    <xf numFmtId="0" fontId="0" fillId="0" borderId="14" xfId="0" applyBorder="1" applyAlignment="1">
      <alignment vertical="justify"/>
    </xf>
    <xf numFmtId="0" fontId="12" fillId="3" borderId="0" xfId="0" applyFont="1" applyFill="1"/>
    <xf numFmtId="4" fontId="12" fillId="3" borderId="0" xfId="0" applyNumberFormat="1" applyFont="1" applyFill="1"/>
    <xf numFmtId="0" fontId="13" fillId="3" borderId="5" xfId="0" applyFont="1" applyFill="1" applyBorder="1" applyAlignment="1">
      <alignment horizontal="center" vertical="justify"/>
    </xf>
    <xf numFmtId="4" fontId="13" fillId="3" borderId="6" xfId="0" applyNumberFormat="1" applyFont="1" applyFill="1" applyBorder="1" applyAlignment="1">
      <alignment horizontal="center" vertical="justify"/>
    </xf>
    <xf numFmtId="0" fontId="13" fillId="3" borderId="6" xfId="0" applyFont="1" applyFill="1" applyBorder="1" applyAlignment="1">
      <alignment horizontal="center" vertical="justify"/>
    </xf>
    <xf numFmtId="0" fontId="12" fillId="3" borderId="7" xfId="0" applyFont="1" applyFill="1" applyBorder="1" applyAlignment="1">
      <alignment vertical="justify"/>
    </xf>
    <xf numFmtId="4" fontId="8" fillId="3" borderId="9" xfId="0" applyNumberFormat="1" applyFont="1" applyFill="1" applyBorder="1"/>
    <xf numFmtId="4" fontId="8" fillId="3" borderId="9" xfId="0" applyNumberFormat="1" applyFont="1" applyFill="1" applyBorder="1" applyAlignment="1">
      <alignment vertical="justify"/>
    </xf>
    <xf numFmtId="4" fontId="4" fillId="0" borderId="1" xfId="0" applyNumberFormat="1" applyFont="1" applyBorder="1"/>
    <xf numFmtId="0" fontId="0" fillId="0" borderId="1" xfId="0" applyBorder="1" applyAlignment="1">
      <alignment vertical="justify"/>
    </xf>
    <xf numFmtId="0" fontId="3" fillId="0" borderId="0" xfId="0" applyFont="1" applyAlignment="1">
      <alignment vertical="justify"/>
    </xf>
    <xf numFmtId="0" fontId="2" fillId="0" borderId="0" xfId="0" applyFont="1" applyAlignment="1">
      <alignment vertical="justify"/>
    </xf>
    <xf numFmtId="0" fontId="1" fillId="0" borderId="0" xfId="0" applyFont="1" applyAlignment="1">
      <alignment vertical="justify"/>
    </xf>
    <xf numFmtId="0" fontId="0" fillId="0" borderId="2" xfId="0" applyBorder="1" applyAlignment="1">
      <alignment horizontal="left" vertical="justify"/>
    </xf>
    <xf numFmtId="0" fontId="0" fillId="0" borderId="10" xfId="0" applyBorder="1" applyAlignment="1">
      <alignment horizontal="left" vertical="justify"/>
    </xf>
    <xf numFmtId="0" fontId="11" fillId="0" borderId="2" xfId="0" applyFont="1" applyBorder="1" applyAlignment="1">
      <alignment horizontal="left" vertical="justify" wrapText="1"/>
    </xf>
    <xf numFmtId="0" fontId="11" fillId="0" borderId="10" xfId="0" applyFont="1" applyBorder="1" applyAlignment="1">
      <alignment horizontal="left" vertical="justify" wrapText="1"/>
    </xf>
    <xf numFmtId="0" fontId="0" fillId="0" borderId="0" xfId="0" applyAlignment="1">
      <alignment vertical="center" wrapText="1"/>
    </xf>
    <xf numFmtId="0" fontId="0" fillId="0" borderId="17" xfId="0" applyBorder="1" applyAlignment="1">
      <alignment vertical="justify"/>
    </xf>
    <xf numFmtId="0" fontId="0" fillId="0" borderId="19" xfId="0" applyBorder="1"/>
    <xf numFmtId="4" fontId="4" fillId="0" borderId="16" xfId="0" applyNumberFormat="1" applyFont="1" applyBorder="1"/>
    <xf numFmtId="4" fontId="4" fillId="0" borderId="15" xfId="0" applyNumberFormat="1" applyFont="1" applyBorder="1"/>
    <xf numFmtId="14" fontId="0" fillId="0" borderId="18" xfId="0" applyNumberFormat="1" applyBorder="1"/>
    <xf numFmtId="0" fontId="11" fillId="0" borderId="2" xfId="0" applyFont="1" applyBorder="1" applyAlignment="1">
      <alignment horizontal="left" vertical="justify" wrapText="1"/>
    </xf>
    <xf numFmtId="0" fontId="11" fillId="0" borderId="10" xfId="0" applyFont="1" applyBorder="1" applyAlignment="1">
      <alignment horizontal="left" vertical="justify" wrapText="1"/>
    </xf>
    <xf numFmtId="0" fontId="0" fillId="0" borderId="2" xfId="0" applyBorder="1" applyAlignment="1">
      <alignment horizontal="left" vertical="justify"/>
    </xf>
    <xf numFmtId="0" fontId="0" fillId="0" borderId="10" xfId="0" applyBorder="1" applyAlignment="1">
      <alignment horizontal="left" vertical="justify"/>
    </xf>
    <xf numFmtId="0" fontId="8" fillId="3" borderId="11" xfId="0" applyFont="1" applyFill="1" applyBorder="1" applyAlignment="1">
      <alignment horizontal="left" vertical="justify"/>
    </xf>
    <xf numFmtId="0" fontId="8" fillId="3" borderId="3" xfId="0" applyFont="1" applyFill="1" applyBorder="1" applyAlignment="1">
      <alignment horizontal="left" vertical="justify"/>
    </xf>
    <xf numFmtId="0" fontId="8" fillId="3" borderId="4" xfId="0" applyFont="1" applyFill="1" applyBorder="1" applyAlignment="1">
      <alignment horizontal="left" vertical="justify"/>
    </xf>
    <xf numFmtId="0" fontId="0" fillId="0" borderId="1" xfId="0" applyBorder="1" applyAlignment="1">
      <alignment horizontal="justify" vertical="justify"/>
    </xf>
    <xf numFmtId="0" fontId="0" fillId="0" borderId="9" xfId="0" applyBorder="1" applyAlignment="1">
      <alignment horizontal="justify" vertical="justify"/>
    </xf>
    <xf numFmtId="0" fontId="0" fillId="0" borderId="2" xfId="0" applyBorder="1" applyAlignment="1">
      <alignment horizontal="left"/>
    </xf>
    <xf numFmtId="0" fontId="0" fillId="0" borderId="10" xfId="0" applyBorder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0" fillId="0" borderId="1" xfId="0" applyBorder="1" applyAlignment="1">
      <alignment horizontal="left" vertical="justify"/>
    </xf>
    <xf numFmtId="0" fontId="0" fillId="0" borderId="9" xfId="0" applyBorder="1" applyAlignment="1">
      <alignment horizontal="left" vertical="justify"/>
    </xf>
    <xf numFmtId="0" fontId="0" fillId="0" borderId="13" xfId="0" applyBorder="1" applyAlignment="1">
      <alignment horizontal="left" vertical="justify"/>
    </xf>
    <xf numFmtId="0" fontId="0" fillId="0" borderId="14" xfId="0" applyBorder="1" applyAlignment="1">
      <alignment horizontal="left" vertical="justify"/>
    </xf>
    <xf numFmtId="0" fontId="9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E6273-5E16-4DCF-AED6-163B99EF2C8C}">
  <sheetPr>
    <pageSetUpPr fitToPage="1"/>
  </sheetPr>
  <dimension ref="B2:G41"/>
  <sheetViews>
    <sheetView topLeftCell="A10" zoomScale="94" zoomScaleNormal="100" workbookViewId="0">
      <selection activeCell="D12" sqref="D12"/>
    </sheetView>
  </sheetViews>
  <sheetFormatPr defaultRowHeight="15" x14ac:dyDescent="0.25"/>
  <cols>
    <col min="1" max="1" width="3.85546875" customWidth="1"/>
    <col min="2" max="2" width="11.28515625" bestFit="1" customWidth="1"/>
    <col min="3" max="3" width="13.140625" style="1" bestFit="1" customWidth="1"/>
    <col min="4" max="4" width="63.42578125" style="2" customWidth="1"/>
    <col min="5" max="5" width="68.42578125" style="2" customWidth="1"/>
  </cols>
  <sheetData>
    <row r="2" spans="2:5" ht="21" x14ac:dyDescent="0.35">
      <c r="B2" s="65" t="s">
        <v>23</v>
      </c>
      <c r="C2" s="65"/>
      <c r="D2" s="65"/>
      <c r="E2" s="65"/>
    </row>
    <row r="4" spans="2:5" s="3" customFormat="1" x14ac:dyDescent="0.25">
      <c r="B4" s="3" t="s">
        <v>4</v>
      </c>
      <c r="C4" s="5">
        <f>C11+C16</f>
        <v>18019692</v>
      </c>
      <c r="D4" s="11" t="s">
        <v>1</v>
      </c>
      <c r="E4" s="4" t="s">
        <v>14</v>
      </c>
    </row>
    <row r="5" spans="2:5" s="3" customFormat="1" x14ac:dyDescent="0.25">
      <c r="C5" s="5"/>
      <c r="D5" s="4"/>
      <c r="E5" s="4"/>
    </row>
    <row r="7" spans="2:5" ht="45" x14ac:dyDescent="0.25">
      <c r="C7" s="10">
        <v>100000</v>
      </c>
      <c r="D7" s="2" t="s">
        <v>19</v>
      </c>
      <c r="E7" s="36" t="s">
        <v>13</v>
      </c>
    </row>
    <row r="8" spans="2:5" ht="60" x14ac:dyDescent="0.25">
      <c r="C8" s="10">
        <v>17454337</v>
      </c>
      <c r="D8" s="2" t="s">
        <v>20</v>
      </c>
      <c r="E8" s="9" t="s">
        <v>13</v>
      </c>
    </row>
    <row r="9" spans="2:5" ht="30" x14ac:dyDescent="0.25">
      <c r="C9" s="10">
        <v>2500</v>
      </c>
      <c r="D9" s="2" t="s">
        <v>17</v>
      </c>
      <c r="E9" s="37" t="s">
        <v>46</v>
      </c>
    </row>
    <row r="10" spans="2:5" ht="45" x14ac:dyDescent="0.25">
      <c r="C10" s="10">
        <v>41700</v>
      </c>
      <c r="D10" s="2" t="s">
        <v>76</v>
      </c>
      <c r="E10" s="35" t="s">
        <v>13</v>
      </c>
    </row>
    <row r="11" spans="2:5" s="3" customFormat="1" x14ac:dyDescent="0.25">
      <c r="C11" s="5">
        <f>SUM(C7:C10)</f>
        <v>17598537</v>
      </c>
      <c r="D11" s="4" t="s">
        <v>15</v>
      </c>
      <c r="E11" s="4"/>
    </row>
    <row r="12" spans="2:5" s="3" customFormat="1" x14ac:dyDescent="0.25">
      <c r="C12" s="5"/>
      <c r="D12" s="4"/>
      <c r="E12" s="4"/>
    </row>
    <row r="14" spans="2:5" s="3" customFormat="1" ht="30" x14ac:dyDescent="0.25">
      <c r="C14" s="10">
        <f>4805*3</f>
        <v>14415</v>
      </c>
      <c r="D14" s="12" t="s">
        <v>5</v>
      </c>
      <c r="E14" s="9" t="s">
        <v>12</v>
      </c>
    </row>
    <row r="15" spans="2:5" s="3" customFormat="1" ht="30" x14ac:dyDescent="0.25">
      <c r="C15" s="10">
        <v>406740</v>
      </c>
      <c r="D15" s="12" t="s">
        <v>5</v>
      </c>
      <c r="E15" s="15" t="s">
        <v>13</v>
      </c>
    </row>
    <row r="16" spans="2:5" s="3" customFormat="1" x14ac:dyDescent="0.25">
      <c r="C16" s="5">
        <f>SUBTOTAL(9,C14:C15)</f>
        <v>421155</v>
      </c>
      <c r="D16" s="4" t="s">
        <v>16</v>
      </c>
      <c r="E16" s="4"/>
    </row>
    <row r="17" spans="2:7" ht="15.75" thickBot="1" x14ac:dyDescent="0.3"/>
    <row r="18" spans="2:7" ht="32.25" customHeight="1" x14ac:dyDescent="0.25">
      <c r="B18" s="18" t="s">
        <v>0</v>
      </c>
      <c r="C18" s="19" t="s">
        <v>2</v>
      </c>
      <c r="D18" s="20" t="s">
        <v>1</v>
      </c>
      <c r="E18" s="21" t="s">
        <v>3</v>
      </c>
    </row>
    <row r="19" spans="2:7" ht="45" x14ac:dyDescent="0.25">
      <c r="B19" s="16">
        <v>45952</v>
      </c>
      <c r="C19" s="6">
        <v>4805</v>
      </c>
      <c r="D19" s="13" t="s">
        <v>5</v>
      </c>
      <c r="E19" s="22" t="s">
        <v>47</v>
      </c>
    </row>
    <row r="20" spans="2:7" ht="30" x14ac:dyDescent="0.25">
      <c r="B20" s="16">
        <v>45954</v>
      </c>
      <c r="C20" s="6">
        <v>128300</v>
      </c>
      <c r="D20" s="13" t="s">
        <v>5</v>
      </c>
      <c r="E20" s="22" t="s">
        <v>48</v>
      </c>
    </row>
    <row r="21" spans="2:7" ht="45" x14ac:dyDescent="0.25">
      <c r="B21" s="16">
        <v>45954</v>
      </c>
      <c r="C21" s="6">
        <v>41700</v>
      </c>
      <c r="D21" s="42" t="s">
        <v>76</v>
      </c>
      <c r="E21" s="22" t="s">
        <v>48</v>
      </c>
    </row>
    <row r="22" spans="2:7" ht="60" x14ac:dyDescent="0.25">
      <c r="B22" s="16">
        <v>45954</v>
      </c>
      <c r="C22" s="6">
        <v>5562000</v>
      </c>
      <c r="D22" s="34" t="s">
        <v>20</v>
      </c>
      <c r="E22" s="22" t="s">
        <v>49</v>
      </c>
    </row>
    <row r="23" spans="2:7" ht="60" x14ac:dyDescent="0.25">
      <c r="B23" s="16">
        <v>45957</v>
      </c>
      <c r="C23" s="6">
        <v>1566121</v>
      </c>
      <c r="D23" s="34" t="s">
        <v>20</v>
      </c>
      <c r="E23" s="22" t="s">
        <v>50</v>
      </c>
      <c r="F23" s="1"/>
      <c r="G23" s="2"/>
    </row>
    <row r="24" spans="2:7" ht="30" x14ac:dyDescent="0.25">
      <c r="B24" s="16">
        <v>45963</v>
      </c>
      <c r="C24" s="6">
        <v>500</v>
      </c>
      <c r="D24" s="34" t="s">
        <v>17</v>
      </c>
      <c r="E24" s="22" t="s">
        <v>41</v>
      </c>
    </row>
    <row r="25" spans="2:7" ht="30" x14ac:dyDescent="0.25">
      <c r="B25" s="16">
        <v>45963</v>
      </c>
      <c r="C25" s="6">
        <v>500</v>
      </c>
      <c r="D25" s="34" t="s">
        <v>17</v>
      </c>
      <c r="E25" s="22" t="s">
        <v>42</v>
      </c>
    </row>
    <row r="26" spans="2:7" ht="30" x14ac:dyDescent="0.25">
      <c r="B26" s="16">
        <v>45963</v>
      </c>
      <c r="C26" s="6">
        <v>500</v>
      </c>
      <c r="D26" s="34" t="s">
        <v>17</v>
      </c>
      <c r="E26" s="22" t="s">
        <v>43</v>
      </c>
    </row>
    <row r="27" spans="2:7" ht="30" x14ac:dyDescent="0.25">
      <c r="B27" s="16">
        <v>45963</v>
      </c>
      <c r="C27" s="6">
        <v>500</v>
      </c>
      <c r="D27" s="34" t="s">
        <v>17</v>
      </c>
      <c r="E27" s="22" t="s">
        <v>44</v>
      </c>
    </row>
    <row r="28" spans="2:7" ht="30" x14ac:dyDescent="0.25">
      <c r="B28" s="16">
        <v>45963</v>
      </c>
      <c r="C28" s="6">
        <v>500</v>
      </c>
      <c r="D28" s="2" t="s">
        <v>17</v>
      </c>
      <c r="E28" s="22" t="s">
        <v>45</v>
      </c>
    </row>
    <row r="29" spans="2:7" ht="30" x14ac:dyDescent="0.25">
      <c r="B29" s="16">
        <v>45973</v>
      </c>
      <c r="C29" s="6">
        <v>245000</v>
      </c>
      <c r="D29" s="13" t="s">
        <v>5</v>
      </c>
      <c r="E29" s="22" t="s">
        <v>51</v>
      </c>
    </row>
    <row r="30" spans="2:7" ht="60" x14ac:dyDescent="0.25">
      <c r="B30" s="16">
        <v>45978</v>
      </c>
      <c r="C30" s="6">
        <v>3499968</v>
      </c>
      <c r="D30" s="2" t="s">
        <v>20</v>
      </c>
      <c r="E30" s="22" t="s">
        <v>52</v>
      </c>
    </row>
    <row r="31" spans="2:7" ht="45" x14ac:dyDescent="0.25">
      <c r="B31" s="16">
        <v>45985</v>
      </c>
      <c r="C31" s="6">
        <v>4805</v>
      </c>
      <c r="D31" s="13" t="s">
        <v>5</v>
      </c>
      <c r="E31" s="22" t="s">
        <v>53</v>
      </c>
    </row>
    <row r="32" spans="2:7" ht="60" x14ac:dyDescent="0.25">
      <c r="B32" s="16">
        <v>46003</v>
      </c>
      <c r="C32" s="6">
        <v>966560</v>
      </c>
      <c r="D32" s="34" t="s">
        <v>20</v>
      </c>
      <c r="E32" s="22" t="s">
        <v>62</v>
      </c>
    </row>
    <row r="33" spans="2:5" ht="45" x14ac:dyDescent="0.25">
      <c r="B33" s="16">
        <v>46003</v>
      </c>
      <c r="C33" s="6">
        <v>33440</v>
      </c>
      <c r="D33" s="34" t="s">
        <v>5</v>
      </c>
      <c r="E33" s="22" t="s">
        <v>62</v>
      </c>
    </row>
    <row r="34" spans="2:5" ht="60" x14ac:dyDescent="0.25">
      <c r="B34" s="16">
        <v>46006</v>
      </c>
      <c r="C34" s="6">
        <v>500000</v>
      </c>
      <c r="D34" s="34" t="s">
        <v>20</v>
      </c>
      <c r="E34" s="22" t="s">
        <v>63</v>
      </c>
    </row>
    <row r="35" spans="2:5" ht="60" x14ac:dyDescent="0.25">
      <c r="B35" s="16">
        <v>46010</v>
      </c>
      <c r="C35" s="6">
        <v>900000</v>
      </c>
      <c r="D35" s="34" t="s">
        <v>20</v>
      </c>
      <c r="E35" s="22" t="s">
        <v>62</v>
      </c>
    </row>
    <row r="36" spans="2:5" ht="45" x14ac:dyDescent="0.25">
      <c r="B36" s="16">
        <v>46010</v>
      </c>
      <c r="C36" s="6">
        <v>100000</v>
      </c>
      <c r="D36" s="34" t="s">
        <v>19</v>
      </c>
      <c r="E36" s="22" t="s">
        <v>62</v>
      </c>
    </row>
    <row r="37" spans="2:5" ht="45" x14ac:dyDescent="0.25">
      <c r="B37" s="16">
        <v>46013</v>
      </c>
      <c r="C37" s="6">
        <v>4805</v>
      </c>
      <c r="D37" s="13" t="s">
        <v>5</v>
      </c>
      <c r="E37" s="22" t="s">
        <v>64</v>
      </c>
    </row>
    <row r="38" spans="2:5" ht="75" x14ac:dyDescent="0.25">
      <c r="B38" s="16">
        <v>46017</v>
      </c>
      <c r="C38" s="6">
        <v>986000</v>
      </c>
      <c r="D38" s="2" t="s">
        <v>20</v>
      </c>
      <c r="E38" s="22" t="s">
        <v>65</v>
      </c>
    </row>
    <row r="39" spans="2:5" ht="75.75" thickBot="1" x14ac:dyDescent="0.3">
      <c r="B39" s="17">
        <v>46021</v>
      </c>
      <c r="C39" s="23">
        <v>3473688</v>
      </c>
      <c r="D39" s="43" t="s">
        <v>20</v>
      </c>
      <c r="E39" s="24" t="s">
        <v>77</v>
      </c>
    </row>
    <row r="40" spans="2:5" x14ac:dyDescent="0.25">
      <c r="B40" s="14"/>
    </row>
    <row r="41" spans="2:5" x14ac:dyDescent="0.25">
      <c r="B41" s="14"/>
    </row>
  </sheetData>
  <autoFilter ref="B18:F39" xr:uid="{BFFE6273-5E16-4DCF-AED6-163B99EF2C8C}"/>
  <mergeCells count="1">
    <mergeCell ref="B2:E2"/>
  </mergeCells>
  <pageMargins left="0.25" right="0.25" top="0.75" bottom="0.75" header="0.3" footer="0.3"/>
  <pageSetup paperSize="9" scale="9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71E1D-A1A6-4C6D-AF53-78E644C20A4B}">
  <dimension ref="A1:E59"/>
  <sheetViews>
    <sheetView tabSelected="1" zoomScaleNormal="100" workbookViewId="0">
      <selection activeCell="C25" sqref="C25:D25"/>
    </sheetView>
  </sheetViews>
  <sheetFormatPr defaultRowHeight="15" x14ac:dyDescent="0.25"/>
  <cols>
    <col min="1" max="1" width="13.5703125" customWidth="1"/>
    <col min="2" max="2" width="15.85546875" style="1" bestFit="1" customWidth="1"/>
    <col min="3" max="3" width="92.5703125" customWidth="1"/>
    <col min="4" max="4" width="16.85546875" customWidth="1"/>
    <col min="5" max="5" width="12.28515625" bestFit="1" customWidth="1"/>
  </cols>
  <sheetData>
    <row r="1" spans="1:4" x14ac:dyDescent="0.25">
      <c r="A1" s="59"/>
      <c r="B1" s="59"/>
      <c r="C1" s="59"/>
    </row>
    <row r="2" spans="1:4" ht="15" customHeight="1" x14ac:dyDescent="0.25"/>
    <row r="3" spans="1:4" s="7" customFormat="1" ht="15" customHeight="1" x14ac:dyDescent="0.25">
      <c r="A3" s="25" t="s">
        <v>25</v>
      </c>
      <c r="B3" s="25"/>
      <c r="C3" s="26"/>
      <c r="D3" s="26">
        <f>2625572.09+40146.74</f>
        <v>2665718.83</v>
      </c>
    </row>
    <row r="4" spans="1:4" s="7" customFormat="1" ht="15" customHeight="1" x14ac:dyDescent="0.25">
      <c r="B4" s="8"/>
    </row>
    <row r="5" spans="1:4" s="7" customFormat="1" ht="15" customHeight="1" x14ac:dyDescent="0.25">
      <c r="A5" s="25" t="s">
        <v>26</v>
      </c>
      <c r="B5" s="26"/>
      <c r="C5" s="26"/>
      <c r="D5" s="26">
        <f>'4кв - поступление '!C4</f>
        <v>18019692</v>
      </c>
    </row>
    <row r="6" spans="1:4" s="7" customFormat="1" ht="15" customHeight="1" x14ac:dyDescent="0.25">
      <c r="B6" s="8"/>
    </row>
    <row r="7" spans="1:4" s="7" customFormat="1" ht="15" customHeight="1" x14ac:dyDescent="0.25">
      <c r="A7" s="25" t="s">
        <v>27</v>
      </c>
      <c r="B7" s="26"/>
      <c r="C7" s="26"/>
      <c r="D7" s="26">
        <f>D13+D21+D24+D26+D29</f>
        <v>13818008.689999999</v>
      </c>
    </row>
    <row r="8" spans="1:4" s="7" customFormat="1" ht="15" customHeight="1" x14ac:dyDescent="0.25">
      <c r="B8" s="8"/>
    </row>
    <row r="9" spans="1:4" s="7" customFormat="1" ht="15" customHeight="1" x14ac:dyDescent="0.25">
      <c r="A9" s="25" t="s">
        <v>28</v>
      </c>
      <c r="B9" s="25"/>
      <c r="C9" s="26"/>
      <c r="D9" s="26">
        <f>D3+D5-D7</f>
        <v>6867402.1399999987</v>
      </c>
    </row>
    <row r="10" spans="1:4" ht="15" customHeight="1" x14ac:dyDescent="0.25"/>
    <row r="11" spans="1:4" ht="15" customHeight="1" thickBot="1" x14ac:dyDescent="0.3">
      <c r="A11" s="60" t="s">
        <v>6</v>
      </c>
      <c r="B11" s="60"/>
      <c r="C11" s="60"/>
    </row>
    <row r="12" spans="1:4" s="2" customFormat="1" ht="36" customHeight="1" x14ac:dyDescent="0.25">
      <c r="A12" s="27" t="s">
        <v>7</v>
      </c>
      <c r="B12" s="28" t="s">
        <v>8</v>
      </c>
      <c r="C12" s="29" t="s">
        <v>9</v>
      </c>
      <c r="D12" s="30" t="s">
        <v>11</v>
      </c>
    </row>
    <row r="13" spans="1:4" ht="28.15" customHeight="1" x14ac:dyDescent="0.25">
      <c r="A13" s="52" t="s">
        <v>21</v>
      </c>
      <c r="B13" s="53"/>
      <c r="C13" s="54"/>
      <c r="D13" s="31">
        <f>SUM(B14:B20)</f>
        <v>10982080</v>
      </c>
    </row>
    <row r="14" spans="1:4" x14ac:dyDescent="0.25">
      <c r="A14" s="16">
        <v>45957</v>
      </c>
      <c r="B14" s="33">
        <v>174500</v>
      </c>
      <c r="C14" s="48" t="s">
        <v>38</v>
      </c>
      <c r="D14" s="49"/>
    </row>
    <row r="15" spans="1:4" x14ac:dyDescent="0.25">
      <c r="A15" s="16">
        <v>45957</v>
      </c>
      <c r="B15" s="33">
        <v>65000</v>
      </c>
      <c r="C15" s="40" t="s">
        <v>79</v>
      </c>
      <c r="D15" s="41"/>
    </row>
    <row r="16" spans="1:4" x14ac:dyDescent="0.25">
      <c r="A16" s="16">
        <v>45973</v>
      </c>
      <c r="B16" s="33">
        <v>5562000</v>
      </c>
      <c r="C16" s="48" t="s">
        <v>54</v>
      </c>
      <c r="D16" s="49"/>
    </row>
    <row r="17" spans="1:5" x14ac:dyDescent="0.25">
      <c r="A17" s="16">
        <v>45979</v>
      </c>
      <c r="B17" s="33">
        <v>9100</v>
      </c>
      <c r="C17" s="48" t="s">
        <v>55</v>
      </c>
      <c r="D17" s="49"/>
    </row>
    <row r="18" spans="1:5" x14ac:dyDescent="0.25">
      <c r="A18" s="16">
        <v>45994</v>
      </c>
      <c r="B18" s="45">
        <v>3383160</v>
      </c>
      <c r="C18" s="48" t="s">
        <v>70</v>
      </c>
      <c r="D18" s="49"/>
    </row>
    <row r="19" spans="1:5" x14ac:dyDescent="0.25">
      <c r="A19" s="47">
        <v>46018</v>
      </c>
      <c r="B19" s="6">
        <v>1313320</v>
      </c>
      <c r="C19" t="s">
        <v>81</v>
      </c>
      <c r="D19" s="44"/>
    </row>
    <row r="20" spans="1:5" x14ac:dyDescent="0.25">
      <c r="A20" s="16">
        <v>46021</v>
      </c>
      <c r="B20" s="46">
        <v>475000</v>
      </c>
      <c r="C20" s="48" t="s">
        <v>80</v>
      </c>
      <c r="D20" s="49"/>
    </row>
    <row r="21" spans="1:5" ht="30" customHeight="1" x14ac:dyDescent="0.25">
      <c r="A21" s="52" t="s">
        <v>18</v>
      </c>
      <c r="B21" s="53"/>
      <c r="C21" s="54"/>
      <c r="D21" s="32">
        <f>SUM(B22:B23)</f>
        <v>1867060</v>
      </c>
    </row>
    <row r="22" spans="1:5" x14ac:dyDescent="0.25">
      <c r="A22" s="16">
        <v>45992</v>
      </c>
      <c r="B22" s="33">
        <v>933530</v>
      </c>
      <c r="C22" s="48" t="s">
        <v>69</v>
      </c>
      <c r="D22" s="49"/>
    </row>
    <row r="23" spans="1:5" x14ac:dyDescent="0.25">
      <c r="A23" s="16">
        <v>46006</v>
      </c>
      <c r="B23" s="33">
        <v>933530</v>
      </c>
      <c r="C23" s="48" t="s">
        <v>75</v>
      </c>
      <c r="D23" s="49"/>
    </row>
    <row r="24" spans="1:5" ht="28.9" customHeight="1" x14ac:dyDescent="0.25">
      <c r="A24" s="52" t="s">
        <v>39</v>
      </c>
      <c r="B24" s="53"/>
      <c r="C24" s="54"/>
      <c r="D24" s="32">
        <f>SUM(B25:B25)</f>
        <v>41700</v>
      </c>
    </row>
    <row r="25" spans="1:5" ht="29.45" customHeight="1" x14ac:dyDescent="0.25">
      <c r="A25" s="16">
        <v>45933</v>
      </c>
      <c r="B25" s="6">
        <v>41700</v>
      </c>
      <c r="C25" s="57" t="s">
        <v>40</v>
      </c>
      <c r="D25" s="58"/>
    </row>
    <row r="26" spans="1:5" ht="28.9" customHeight="1" x14ac:dyDescent="0.25">
      <c r="A26" s="52" t="s">
        <v>22</v>
      </c>
      <c r="B26" s="53"/>
      <c r="C26" s="54"/>
      <c r="D26" s="32">
        <f>SUM(B27:B28)</f>
        <v>92549.18</v>
      </c>
    </row>
    <row r="27" spans="1:5" ht="29.45" customHeight="1" x14ac:dyDescent="0.25">
      <c r="A27" s="16">
        <v>46016</v>
      </c>
      <c r="B27" s="6">
        <f>13787.08+67032.2</f>
        <v>80819.28</v>
      </c>
      <c r="C27" s="55" t="s">
        <v>82</v>
      </c>
      <c r="D27" s="56"/>
    </row>
    <row r="28" spans="1:5" ht="29.45" customHeight="1" x14ac:dyDescent="0.25">
      <c r="A28" s="16">
        <v>46021</v>
      </c>
      <c r="B28" s="6">
        <v>11729.9</v>
      </c>
      <c r="C28" s="55" t="s">
        <v>82</v>
      </c>
      <c r="D28" s="56"/>
    </row>
    <row r="29" spans="1:5" ht="14.45" customHeight="1" x14ac:dyDescent="0.25">
      <c r="A29" s="52" t="s">
        <v>10</v>
      </c>
      <c r="B29" s="53"/>
      <c r="C29" s="54"/>
      <c r="D29" s="32">
        <f>SUM(B30:B59)</f>
        <v>834619.51</v>
      </c>
      <c r="E29" s="1"/>
    </row>
    <row r="30" spans="1:5" x14ac:dyDescent="0.25">
      <c r="A30" s="16">
        <v>45931</v>
      </c>
      <c r="B30" s="6">
        <v>1480</v>
      </c>
      <c r="C30" s="50" t="s">
        <v>29</v>
      </c>
      <c r="D30" s="51"/>
    </row>
    <row r="31" spans="1:5" x14ac:dyDescent="0.25">
      <c r="A31" s="16">
        <v>45938</v>
      </c>
      <c r="B31" s="1">
        <v>22050</v>
      </c>
      <c r="C31" s="50" t="s">
        <v>30</v>
      </c>
      <c r="D31" s="51"/>
    </row>
    <row r="32" spans="1:5" x14ac:dyDescent="0.25">
      <c r="A32" s="16">
        <v>45945</v>
      </c>
      <c r="B32" s="6">
        <f>10568</f>
        <v>10568</v>
      </c>
      <c r="C32" s="50" t="s">
        <v>31</v>
      </c>
      <c r="D32" s="51"/>
    </row>
    <row r="33" spans="1:4" x14ac:dyDescent="0.25">
      <c r="A33" s="16">
        <v>45945</v>
      </c>
      <c r="B33" s="6">
        <f>13308+24012+10440+24360</f>
        <v>72120</v>
      </c>
      <c r="C33" s="50" t="s">
        <v>33</v>
      </c>
      <c r="D33" s="51"/>
    </row>
    <row r="34" spans="1:4" x14ac:dyDescent="0.25">
      <c r="A34" s="16">
        <v>45951</v>
      </c>
      <c r="B34" s="6">
        <v>1198.25</v>
      </c>
      <c r="C34" s="50" t="s">
        <v>34</v>
      </c>
      <c r="D34" s="51"/>
    </row>
    <row r="35" spans="1:4" x14ac:dyDescent="0.25">
      <c r="A35" s="16">
        <v>45957</v>
      </c>
      <c r="B35" s="6">
        <v>1580</v>
      </c>
      <c r="C35" s="38" t="s">
        <v>35</v>
      </c>
      <c r="D35" s="39"/>
    </row>
    <row r="36" spans="1:4" x14ac:dyDescent="0.25">
      <c r="A36" s="16">
        <v>45957</v>
      </c>
      <c r="B36" s="6">
        <v>12500</v>
      </c>
      <c r="C36" s="38" t="s">
        <v>36</v>
      </c>
      <c r="D36" s="39"/>
    </row>
    <row r="37" spans="1:4" x14ac:dyDescent="0.25">
      <c r="A37" s="16">
        <v>45957</v>
      </c>
      <c r="B37" s="6">
        <v>77000</v>
      </c>
      <c r="C37" s="38" t="s">
        <v>37</v>
      </c>
      <c r="D37" s="39"/>
    </row>
    <row r="38" spans="1:4" x14ac:dyDescent="0.25">
      <c r="A38" s="16">
        <v>45961</v>
      </c>
      <c r="B38" s="6">
        <f>413.44+15710.72+26692</f>
        <v>42816.160000000003</v>
      </c>
      <c r="C38" s="50" t="s">
        <v>31</v>
      </c>
      <c r="D38" s="51"/>
    </row>
    <row r="39" spans="1:4" x14ac:dyDescent="0.25">
      <c r="A39" s="16">
        <v>45961</v>
      </c>
      <c r="B39" s="6">
        <f>19690+36018+36540+15660</f>
        <v>107908</v>
      </c>
      <c r="C39" s="50" t="s">
        <v>32</v>
      </c>
      <c r="D39" s="51"/>
    </row>
    <row r="40" spans="1:4" x14ac:dyDescent="0.25">
      <c r="A40" s="16">
        <v>45962</v>
      </c>
      <c r="B40" s="6">
        <v>1480</v>
      </c>
      <c r="C40" s="50" t="s">
        <v>56</v>
      </c>
      <c r="D40" s="51"/>
    </row>
    <row r="41" spans="1:4" ht="30" x14ac:dyDescent="0.25">
      <c r="A41" s="16">
        <v>45966</v>
      </c>
      <c r="B41" s="6">
        <v>10</v>
      </c>
      <c r="C41" s="38" t="s">
        <v>57</v>
      </c>
      <c r="D41" s="39"/>
    </row>
    <row r="42" spans="1:4" x14ac:dyDescent="0.25">
      <c r="A42" s="16">
        <v>45975</v>
      </c>
      <c r="B42" s="6">
        <f>13308+25281.77+24360+10440+2668</f>
        <v>76057.77</v>
      </c>
      <c r="C42" s="50" t="s">
        <v>59</v>
      </c>
      <c r="D42" s="51"/>
    </row>
    <row r="43" spans="1:4" x14ac:dyDescent="0.25">
      <c r="A43" s="16">
        <v>45975</v>
      </c>
      <c r="B43" s="6">
        <f>11156</f>
        <v>11156</v>
      </c>
      <c r="C43" s="50" t="s">
        <v>58</v>
      </c>
      <c r="D43" s="51"/>
    </row>
    <row r="44" spans="1:4" x14ac:dyDescent="0.25">
      <c r="A44" s="16">
        <v>45981</v>
      </c>
      <c r="B44" s="6">
        <v>22050</v>
      </c>
      <c r="C44" s="50" t="s">
        <v>60</v>
      </c>
      <c r="D44" s="51"/>
    </row>
    <row r="45" spans="1:4" x14ac:dyDescent="0.25">
      <c r="A45" s="16">
        <v>45988</v>
      </c>
      <c r="B45" s="6">
        <v>825</v>
      </c>
      <c r="C45" s="50" t="s">
        <v>24</v>
      </c>
      <c r="D45" s="51"/>
    </row>
    <row r="46" spans="1:4" x14ac:dyDescent="0.25">
      <c r="A46" s="16">
        <v>45989</v>
      </c>
      <c r="B46" s="6">
        <f>413.44+14334+15008.49</f>
        <v>29755.93</v>
      </c>
      <c r="C46" s="50" t="s">
        <v>58</v>
      </c>
      <c r="D46" s="51"/>
    </row>
    <row r="47" spans="1:4" x14ac:dyDescent="0.25">
      <c r="A47" s="16">
        <v>45989</v>
      </c>
      <c r="B47" s="6">
        <f>14300.82+19690+25767.54+20513.95+15660</f>
        <v>95932.31</v>
      </c>
      <c r="C47" s="50" t="s">
        <v>61</v>
      </c>
      <c r="D47" s="51"/>
    </row>
    <row r="48" spans="1:4" x14ac:dyDescent="0.25">
      <c r="A48" s="16">
        <v>45992</v>
      </c>
      <c r="B48" s="6">
        <v>931.63</v>
      </c>
      <c r="C48" s="50" t="s">
        <v>74</v>
      </c>
      <c r="D48" s="51"/>
    </row>
    <row r="49" spans="1:4" x14ac:dyDescent="0.25">
      <c r="A49" s="16">
        <v>45992</v>
      </c>
      <c r="B49" s="6">
        <v>1480</v>
      </c>
      <c r="C49" s="50" t="s">
        <v>67</v>
      </c>
      <c r="D49" s="51"/>
    </row>
    <row r="50" spans="1:4" x14ac:dyDescent="0.25">
      <c r="A50" s="16">
        <v>45992</v>
      </c>
      <c r="B50" s="6">
        <v>22050</v>
      </c>
      <c r="C50" s="50" t="s">
        <v>68</v>
      </c>
      <c r="D50" s="51"/>
    </row>
    <row r="51" spans="1:4" x14ac:dyDescent="0.25">
      <c r="A51" s="16">
        <v>45995</v>
      </c>
      <c r="B51" s="6">
        <v>570</v>
      </c>
      <c r="C51" s="50" t="s">
        <v>24</v>
      </c>
      <c r="D51" s="51"/>
    </row>
    <row r="52" spans="1:4" x14ac:dyDescent="0.25">
      <c r="A52" s="16">
        <v>46001</v>
      </c>
      <c r="B52" s="6">
        <v>18327.57</v>
      </c>
      <c r="C52" s="50" t="s">
        <v>72</v>
      </c>
      <c r="D52" s="51"/>
    </row>
    <row r="53" spans="1:4" x14ac:dyDescent="0.25">
      <c r="A53" s="16">
        <v>46001</v>
      </c>
      <c r="B53" s="6">
        <v>2739</v>
      </c>
      <c r="C53" s="50" t="s">
        <v>71</v>
      </c>
      <c r="D53" s="51"/>
    </row>
    <row r="54" spans="1:4" x14ac:dyDescent="0.25">
      <c r="A54" s="16">
        <v>46002</v>
      </c>
      <c r="B54" s="6">
        <v>0.51</v>
      </c>
      <c r="C54" s="50" t="s">
        <v>73</v>
      </c>
      <c r="D54" s="51"/>
    </row>
    <row r="55" spans="1:4" x14ac:dyDescent="0.25">
      <c r="A55" s="16">
        <v>46006</v>
      </c>
      <c r="B55" s="6">
        <f>13309+24012+32586</f>
        <v>69907</v>
      </c>
      <c r="C55" s="61" t="s">
        <v>72</v>
      </c>
      <c r="D55" s="62"/>
    </row>
    <row r="56" spans="1:4" x14ac:dyDescent="0.25">
      <c r="A56" s="16">
        <v>46006</v>
      </c>
      <c r="B56" s="6">
        <v>10236</v>
      </c>
      <c r="C56" s="50" t="s">
        <v>71</v>
      </c>
      <c r="D56" s="51"/>
    </row>
    <row r="57" spans="1:4" x14ac:dyDescent="0.25">
      <c r="A57" s="16">
        <v>46006</v>
      </c>
      <c r="B57" s="6">
        <v>1796.01</v>
      </c>
      <c r="C57" s="50" t="s">
        <v>66</v>
      </c>
      <c r="D57" s="51"/>
    </row>
    <row r="58" spans="1:4" x14ac:dyDescent="0.25">
      <c r="A58" s="16">
        <v>46020</v>
      </c>
      <c r="B58" s="6">
        <f>19690+19377.27+15660+35778.02</f>
        <v>90505.290000000008</v>
      </c>
      <c r="C58" s="61" t="s">
        <v>78</v>
      </c>
      <c r="D58" s="62"/>
    </row>
    <row r="59" spans="1:4" ht="15.75" thickBot="1" x14ac:dyDescent="0.3">
      <c r="A59" s="17">
        <v>46020</v>
      </c>
      <c r="B59" s="23">
        <f>411.03+13559+15619.05</f>
        <v>29589.08</v>
      </c>
      <c r="C59" s="63" t="s">
        <v>71</v>
      </c>
      <c r="D59" s="64"/>
    </row>
  </sheetData>
  <mergeCells count="43">
    <mergeCell ref="C59:D59"/>
    <mergeCell ref="C52:D52"/>
    <mergeCell ref="C33:D33"/>
    <mergeCell ref="C27:D27"/>
    <mergeCell ref="C51:D51"/>
    <mergeCell ref="C56:D56"/>
    <mergeCell ref="C57:D57"/>
    <mergeCell ref="C38:D38"/>
    <mergeCell ref="C39:D39"/>
    <mergeCell ref="C53:D53"/>
    <mergeCell ref="C47:D47"/>
    <mergeCell ref="C58:D58"/>
    <mergeCell ref="C50:D50"/>
    <mergeCell ref="C34:D34"/>
    <mergeCell ref="C40:D40"/>
    <mergeCell ref="C44:D44"/>
    <mergeCell ref="C42:D42"/>
    <mergeCell ref="C43:D43"/>
    <mergeCell ref="C48:D48"/>
    <mergeCell ref="C45:D45"/>
    <mergeCell ref="C46:D46"/>
    <mergeCell ref="C49:D49"/>
    <mergeCell ref="C54:D54"/>
    <mergeCell ref="C55:D55"/>
    <mergeCell ref="A1:C1"/>
    <mergeCell ref="A11:C11"/>
    <mergeCell ref="C14:D14"/>
    <mergeCell ref="C16:D16"/>
    <mergeCell ref="C17:D17"/>
    <mergeCell ref="A13:C13"/>
    <mergeCell ref="C18:D18"/>
    <mergeCell ref="C32:D32"/>
    <mergeCell ref="A29:C29"/>
    <mergeCell ref="C30:D30"/>
    <mergeCell ref="C28:D28"/>
    <mergeCell ref="A24:C24"/>
    <mergeCell ref="C25:D25"/>
    <mergeCell ref="C22:D22"/>
    <mergeCell ref="C31:D31"/>
    <mergeCell ref="C23:D23"/>
    <mergeCell ref="C20:D20"/>
    <mergeCell ref="A21:C21"/>
    <mergeCell ref="A26:C26"/>
  </mergeCells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4кв - поступление </vt:lpstr>
      <vt:lpstr>4кв - расходы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</dc:creator>
  <cp:lastModifiedBy>alexandra.wind@outlook.com</cp:lastModifiedBy>
  <cp:lastPrinted>2023-07-26T12:01:23Z</cp:lastPrinted>
  <dcterms:created xsi:type="dcterms:W3CDTF">2015-06-05T18:17:20Z</dcterms:created>
  <dcterms:modified xsi:type="dcterms:W3CDTF">2026-02-19T13:56:26Z</dcterms:modified>
</cp:coreProperties>
</file>